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A6708283-E7DC-420D-B4F3-58D088CA5D49}" xr6:coauthVersionLast="36" xr6:coauthVersionMax="36" xr10:uidLastSave="{00000000-0000-0000-0000-000000000000}"/>
  <bookViews>
    <workbookView xWindow="1116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<sst xmlns="http://schemas.openxmlformats.org/spreadsheetml/2006/main" count="2995" uniqueCount="489">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</sst>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07" Type="http://schemas.openxmlformats.org/officeDocument/2006/relationships/ctrlProp" Target="../ctrlProps/ctrlProp104.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102" Type="http://schemas.openxmlformats.org/officeDocument/2006/relationships/ctrlProp" Target="../ctrlProps/ctrlProp99.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98" Type="http://schemas.openxmlformats.org/officeDocument/2006/relationships/ctrlProp" Target="../ctrlProps/ctrlProp9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103" Type="http://schemas.openxmlformats.org/officeDocument/2006/relationships/ctrlProp" Target="../ctrlProps/ctrlProp100.xml"/>
<Relationship Id="rId108" Type="http://schemas.openxmlformats.org/officeDocument/2006/relationships/ctrlProp" Target="../ctrlProps/ctrlProp105.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s>

</file>

<file path=xl/worksheets/_rels/sheet4.xml.rels><?xml version="1.0" encoding="UTF-8" standalone="yes"?>

<Relationships xmlns="http://schemas.openxmlformats.org/package/2006/relationships">
<Relationship Id="rId3" Type="http://schemas.openxmlformats.org/officeDocument/2006/relationships/comments" Target="../comments2.xml"/>


</Relationships>

</file>

<file path=xl/worksheets/_rels/sheet5.xml.rels><?xml version="1.0" encoding="UTF-8" standalone="yes"?>

<Relationships xmlns="http://schemas.openxmlformats.org/package/2006/relationships">
<Relationship Id="rId3" Type="http://schemas.openxmlformats.org/officeDocument/2006/relationships/comments" Target="../comments3.xml"/>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
461</v>
      </c>
      <c r="B1" s="810"/>
      <c r="C1" s="810"/>
      <c r="D1" s="810"/>
      <c r="E1" s="810"/>
    </row>
    <row r="2" spans="1:5" ht="18" thickTop="1">
      <c r="A2" s="811" t="s">
        <v>
336</v>
      </c>
      <c r="B2" s="811"/>
      <c r="C2" s="811"/>
      <c r="D2" s="811"/>
      <c r="E2" s="811"/>
    </row>
    <row r="3" spans="1:5" s="26" customFormat="1" ht="8.1" customHeight="1">
      <c r="A3" s="812"/>
      <c r="B3" s="812"/>
      <c r="C3" s="812"/>
      <c r="D3" s="812"/>
    </row>
    <row r="4" spans="1:5" s="28" customFormat="1" ht="27">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333</v>
      </c>
      <c r="C8" s="148" t="s">
        <v>
11</v>
      </c>
      <c r="D8" s="45" t="s">
        <v>
483</v>
      </c>
      <c r="E8" s="32" t="s">
        <v>
198</v>
      </c>
    </row>
    <row r="9" spans="1:5" ht="60" customHeight="1">
      <c r="A9" s="31" t="s">
        <v>
199</v>
      </c>
      <c r="B9" s="30" t="s">
        <v>
333</v>
      </c>
      <c r="C9" s="148" t="s">
        <v>
11</v>
      </c>
      <c r="D9" s="45" t="s">
        <v>
484</v>
      </c>
      <c r="E9" s="32" t="s">
        <v>
198</v>
      </c>
    </row>
    <row r="10" spans="1:5" ht="72" customHeight="1">
      <c r="A10" s="31" t="s">
        <v>
459</v>
      </c>
      <c r="B10" s="30" t="s">
        <v>
333</v>
      </c>
      <c r="C10" s="148" t="s">
        <v>
11</v>
      </c>
      <c r="D10" s="45" t="s">
        <v>
485</v>
      </c>
      <c r="E10" s="32" t="s">
        <v>
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
200</v>
      </c>
      <c r="B18" s="813"/>
      <c r="C18" s="813"/>
      <c r="D18" s="813"/>
    </row>
    <row r="19" spans="1:6" ht="5.25" customHeight="1">
      <c r="A19" s="549"/>
      <c r="B19" s="549"/>
      <c r="C19" s="549"/>
      <c r="D19" s="549"/>
    </row>
    <row r="20" spans="1:6" ht="17.25">
      <c r="A20" s="37" t="s">
        <v>
312</v>
      </c>
      <c r="B20" s="36"/>
    </row>
    <row r="21" spans="1:6" s="39" customFormat="1" ht="17.25">
      <c r="A21" s="37" t="s">
        <v>
335</v>
      </c>
      <c r="B21" s="38"/>
      <c r="C21" s="37"/>
      <c r="D21" s="37"/>
    </row>
    <row r="22" spans="1:6" s="39" customFormat="1" ht="17.25">
      <c r="A22" s="37" t="s">
        <v>
201</v>
      </c>
      <c r="B22" s="38"/>
      <c r="C22" s="37"/>
      <c r="D22" s="37"/>
    </row>
    <row r="23" spans="1:6" s="39" customFormat="1" ht="17.25">
      <c r="A23" s="37" t="s">
        <v>
264</v>
      </c>
      <c r="B23" s="38"/>
      <c r="C23" s="37"/>
      <c r="D23" s="37"/>
    </row>
    <row r="24" spans="1:6" ht="9.75" customHeight="1">
      <c r="A24" s="35"/>
      <c r="B24" s="36"/>
      <c r="D24" s="36"/>
    </row>
    <row r="25" spans="1:6" s="558" customFormat="1" ht="17.25">
      <c r="A25" s="809" t="s">
        <v>
310</v>
      </c>
      <c r="B25" s="809"/>
      <c r="C25" s="809"/>
      <c r="D25" s="809"/>
      <c r="F25" s="559"/>
    </row>
    <row r="26" spans="1:6" s="558" customFormat="1" ht="17.25">
      <c r="A26" s="808" t="s">
        <v>
311</v>
      </c>
      <c r="B26" s="808"/>
      <c r="C26" s="808"/>
      <c r="D26" s="808"/>
      <c r="E26" s="808"/>
      <c r="F26" s="808"/>
    </row>
    <row r="27" spans="1:6" s="558" customFormat="1" ht="35.25" customHeight="1">
      <c r="A27" s="808" t="s">
        <v>
462</v>
      </c>
      <c r="B27" s="808"/>
      <c r="C27" s="808"/>
      <c r="D27" s="808"/>
      <c r="E27" s="808"/>
      <c r="F27" s="808"/>
    </row>
    <row r="28" spans="1:6" s="39" customFormat="1" ht="9" customHeight="1">
      <c r="A28" s="557"/>
      <c r="B28" s="557"/>
      <c r="C28" s="557"/>
      <c r="D28" s="557"/>
      <c r="F28" s="556"/>
    </row>
    <row r="29" spans="1:6" ht="17.25" customHeight="1">
      <c r="A29" s="37" t="s">
        <v>
460</v>
      </c>
      <c r="B29" s="36"/>
    </row>
    <row r="30" spans="1:6" s="151" customFormat="1" ht="17.25" customHeight="1">
      <c r="A30" s="808" t="s">
        <v>
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
423</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27" t="s">
        <v>
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
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
113</v>
      </c>
    </row>
    <row r="17" spans="1:29" ht="20.100000000000001" customHeight="1" thickBot="1">
      <c r="A17" s="151"/>
      <c r="B17" s="153" t="s">
        <v>
101</v>
      </c>
      <c r="C17" s="827" t="s">
        <v>
8</v>
      </c>
      <c r="D17" s="827"/>
      <c r="E17" s="827"/>
      <c r="F17" s="827"/>
      <c r="G17" s="827"/>
      <c r="H17" s="827"/>
      <c r="I17" s="827"/>
      <c r="J17" s="827"/>
      <c r="K17" s="827"/>
      <c r="L17" s="828"/>
      <c r="M17" s="155"/>
      <c r="N17" s="156"/>
      <c r="O17" s="156"/>
      <c r="P17" s="157" t="s">
        <v>
107</v>
      </c>
      <c r="Q17" s="156"/>
      <c r="R17" s="156"/>
      <c r="S17" s="156"/>
      <c r="T17" s="158"/>
      <c r="U17" s="159"/>
      <c r="V17" s="160"/>
      <c r="W17" s="160"/>
      <c r="X17" s="160"/>
      <c r="Y17" s="151"/>
      <c r="Z17" s="151"/>
      <c r="AA17" s="151"/>
      <c r="AC17" t="str">
        <f>
CONCATENATE(M17,N17,O17,P17,Q17,R17,S17,T17)</f>
        <v>
－</v>
      </c>
    </row>
    <row r="18" spans="1:29" ht="20.100000000000001" customHeight="1">
      <c r="A18" s="151"/>
      <c r="B18" s="161"/>
      <c r="C18" s="827" t="s">
        <v>
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
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
102</v>
      </c>
      <c r="C20" s="827" t="s">
        <v>
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
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
149</v>
      </c>
      <c r="C22" s="827" t="s">
        <v>
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
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
147</v>
      </c>
      <c r="C24" s="827" t="s">
        <v>
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
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
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
119</v>
      </c>
      <c r="C30" s="873" t="s">
        <v>
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
103</v>
      </c>
      <c r="C31" s="865" t="s">
        <v>
104</v>
      </c>
      <c r="D31" s="865"/>
      <c r="E31" s="865"/>
      <c r="F31" s="865"/>
      <c r="G31" s="865"/>
      <c r="H31" s="865"/>
      <c r="I31" s="865"/>
      <c r="J31" s="865"/>
      <c r="K31" s="865"/>
      <c r="L31" s="866"/>
      <c r="M31" s="871" t="s">
        <v>
108</v>
      </c>
      <c r="N31" s="865"/>
      <c r="O31" s="865"/>
      <c r="P31" s="865"/>
      <c r="Q31" s="866"/>
      <c r="R31" s="877" t="s">
        <v>
182</v>
      </c>
      <c r="S31" s="878"/>
      <c r="T31" s="878"/>
      <c r="U31" s="878"/>
      <c r="V31" s="878"/>
      <c r="W31" s="879"/>
      <c r="X31" s="863" t="s">
        <v>
109</v>
      </c>
      <c r="Y31" s="863" t="s">
        <v>
110</v>
      </c>
      <c r="Z31" s="835" t="s">
        <v>
487</v>
      </c>
      <c r="AA31" s="835" t="s">
        <v>
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
185</v>
      </c>
      <c r="S32" s="870"/>
      <c r="T32" s="870"/>
      <c r="U32" s="870"/>
      <c r="V32" s="870"/>
      <c r="W32" s="164" t="s">
        <v>
186</v>
      </c>
      <c r="X32" s="876"/>
      <c r="Y32" s="876"/>
      <c r="Z32" s="836"/>
      <c r="AA32" s="836"/>
      <c r="AB32" s="874"/>
    </row>
    <row r="33" spans="1:28" ht="37.5" customHeight="1">
      <c r="A33" s="151"/>
      <c r="B33" s="152">
        <v>
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
B33+1</f>
        <v>
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
B34+1</f>
        <v>
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
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
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
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
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967" t="s">
        <v>
97</v>
      </c>
      <c r="Z1" s="967"/>
      <c r="AA1" s="967"/>
      <c r="AB1" s="967"/>
      <c r="AC1" s="967" t="str">
        <f>
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
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
367</v>
      </c>
      <c r="V4" s="1115"/>
      <c r="W4" s="1115"/>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
142</v>
      </c>
      <c r="B8" s="961"/>
      <c r="C8" s="961"/>
      <c r="D8" s="961"/>
      <c r="E8" s="961"/>
      <c r="F8" s="962"/>
      <c r="G8" s="963" t="str">
        <f>
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
141</v>
      </c>
      <c r="B9" s="988"/>
      <c r="C9" s="988"/>
      <c r="D9" s="988"/>
      <c r="E9" s="988"/>
      <c r="F9" s="989"/>
      <c r="G9" s="965" t="str">
        <f>
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
145</v>
      </c>
      <c r="B10" s="978"/>
      <c r="C10" s="978"/>
      <c r="D10" s="978"/>
      <c r="E10" s="978"/>
      <c r="F10" s="979"/>
      <c r="G10" s="189" t="s">
        <v>
8</v>
      </c>
      <c r="H10" s="990" t="str">
        <f>
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
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
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
142</v>
      </c>
      <c r="B13" s="984"/>
      <c r="C13" s="984"/>
      <c r="D13" s="984"/>
      <c r="E13" s="984"/>
      <c r="F13" s="985"/>
      <c r="G13" s="963" t="str">
        <f>
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
140</v>
      </c>
      <c r="B14" s="981"/>
      <c r="C14" s="981"/>
      <c r="D14" s="981"/>
      <c r="E14" s="981"/>
      <c r="F14" s="982"/>
      <c r="G14" s="971" t="str">
        <f>
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
144</v>
      </c>
      <c r="B15" s="968"/>
      <c r="C15" s="968"/>
      <c r="D15" s="968"/>
      <c r="E15" s="968"/>
      <c r="F15" s="968"/>
      <c r="G15" s="986" t="s">
        <v>
0</v>
      </c>
      <c r="H15" s="967"/>
      <c r="I15" s="967"/>
      <c r="J15" s="967"/>
      <c r="K15" s="969" t="str">
        <f>
IF(基本情報入力シート!M24="","",基本情報入力シート!M24)</f>
        <v/>
      </c>
      <c r="L15" s="969"/>
      <c r="M15" s="969"/>
      <c r="N15" s="969"/>
      <c r="O15" s="969"/>
      <c r="P15" s="967" t="s">
        <v>
1</v>
      </c>
      <c r="Q15" s="967"/>
      <c r="R15" s="967"/>
      <c r="S15" s="967"/>
      <c r="T15" s="969" t="str">
        <f>
IF(基本情報入力シート!M25="","",基本情報入力シート!M25)</f>
        <v/>
      </c>
      <c r="U15" s="969"/>
      <c r="V15" s="969"/>
      <c r="W15" s="969"/>
      <c r="X15" s="969"/>
      <c r="Y15" s="967" t="s">
        <v>
143</v>
      </c>
      <c r="Z15" s="967"/>
      <c r="AA15" s="967"/>
      <c r="AB15" s="967"/>
      <c r="AC15" s="970" t="str">
        <f>
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
361</v>
      </c>
      <c r="D19" s="199"/>
      <c r="E19" s="200"/>
      <c r="F19" s="200"/>
      <c r="G19" s="200"/>
      <c r="H19" s="200"/>
      <c r="I19" s="200"/>
      <c r="J19" s="200"/>
      <c r="K19" s="200"/>
      <c r="L19" s="769"/>
      <c r="M19" s="662" t="s">
        <v>
360</v>
      </c>
      <c r="N19" s="201"/>
      <c r="O19" s="202"/>
      <c r="P19" s="203"/>
      <c r="Q19" s="203"/>
      <c r="R19" s="203"/>
      <c r="S19" s="203"/>
      <c r="T19" s="203"/>
      <c r="U19" s="203"/>
      <c r="V19" s="203"/>
      <c r="W19" s="770"/>
      <c r="X19" s="665" t="s">
        <v>
362</v>
      </c>
      <c r="Y19" s="663"/>
      <c r="Z19" s="663"/>
      <c r="AA19" s="664"/>
      <c r="AB19" s="663"/>
      <c r="AC19" s="663"/>
      <c r="AD19" s="663"/>
      <c r="AE19" s="663"/>
      <c r="AF19" s="663"/>
      <c r="AG19" s="663"/>
      <c r="AH19" s="663"/>
      <c r="AI19" s="663"/>
      <c r="AJ19" s="663"/>
      <c r="AK19" s="681"/>
      <c r="AL19" s="679"/>
      <c r="AU19" s="52"/>
    </row>
    <row r="20" spans="1:47" ht="33.75" customHeight="1">
      <c r="A20" s="198"/>
      <c r="B20" s="922" t="s">
        <v>
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
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
371</v>
      </c>
      <c r="Q27" s="1088"/>
      <c r="R27" s="1088"/>
      <c r="S27" s="1088"/>
      <c r="T27" s="1088"/>
      <c r="U27" s="1089"/>
      <c r="V27" s="727" t="str">
        <f>
IF(P28="","",IF(P29="","",IF(P29&gt;P28,"○","☓")))</f>
        <v/>
      </c>
      <c r="W27" s="1090" t="s">
        <v>
372</v>
      </c>
      <c r="X27" s="1088"/>
      <c r="Y27" s="1088"/>
      <c r="Z27" s="1088"/>
      <c r="AA27" s="1088"/>
      <c r="AB27" s="1089"/>
      <c r="AC27" s="727" t="str">
        <f>
IF(W28="","",IF(W29="","",IF(W29&gt;W28,"○","☓")))</f>
        <v/>
      </c>
      <c r="AD27" s="1090" t="s">
        <v>
364</v>
      </c>
      <c r="AE27" s="1088"/>
      <c r="AF27" s="1088"/>
      <c r="AG27" s="1088"/>
      <c r="AH27" s="1088"/>
      <c r="AI27" s="1089"/>
      <c r="AJ27" s="727" t="str">
        <f>
IF(AD28="","",IF(AD29="","",IF(AD29&gt;AD28,"○","☓")))</f>
        <v/>
      </c>
    </row>
    <row r="28" spans="1:47">
      <c r="A28" s="688" t="s">
        <v>
10</v>
      </c>
      <c r="B28" s="1091" t="s">
        <v>
368</v>
      </c>
      <c r="C28" s="1091"/>
      <c r="D28" s="1092" t="str">
        <f>
IF(V4=0,"",V4)</f>
        <v/>
      </c>
      <c r="E28" s="1092"/>
      <c r="F28" s="693" t="s">
        <v>
370</v>
      </c>
      <c r="G28" s="695"/>
      <c r="H28" s="695"/>
      <c r="I28" s="695"/>
      <c r="J28" s="695"/>
      <c r="K28" s="695"/>
      <c r="L28" s="695"/>
      <c r="M28" s="695"/>
      <c r="N28" s="695"/>
      <c r="O28" s="696"/>
      <c r="P28" s="1093" t="str">
        <f>
IF('別紙様式2-2 個表_処遇'!O5="","",'別紙様式2-2 個表_処遇'!O5)</f>
        <v/>
      </c>
      <c r="Q28" s="1094"/>
      <c r="R28" s="1094"/>
      <c r="S28" s="1094"/>
      <c r="T28" s="1094"/>
      <c r="U28" s="1094"/>
      <c r="V28" s="796" t="s">
        <v>
2</v>
      </c>
      <c r="W28" s="1095" t="str">
        <f>
IF('別紙様式2-3 個表_特定'!O5="","",'別紙様式2-3 個表_特定'!O5)</f>
        <v/>
      </c>
      <c r="X28" s="1096"/>
      <c r="Y28" s="1096"/>
      <c r="Z28" s="1096"/>
      <c r="AA28" s="1096"/>
      <c r="AB28" s="1096"/>
      <c r="AC28" s="796" t="s">
        <v>
2</v>
      </c>
      <c r="AD28" s="1095" t="str">
        <f>
IF('別紙様式2-4 個表_ベースアップ'!O5="","",'別紙様式2-4 個表_ベースアップ'!O5)</f>
        <v/>
      </c>
      <c r="AE28" s="1096"/>
      <c r="AF28" s="1096"/>
      <c r="AG28" s="1096"/>
      <c r="AH28" s="1096"/>
      <c r="AI28" s="1096"/>
      <c r="AJ28" s="802" t="s">
        <v>
2</v>
      </c>
      <c r="AL28" s="50"/>
    </row>
    <row r="29" spans="1:47" ht="22.5" customHeight="1">
      <c r="A29" s="685" t="s">
        <v>
11</v>
      </c>
      <c r="B29" s="1166" t="s">
        <v>
379</v>
      </c>
      <c r="C29" s="1167"/>
      <c r="D29" s="1167"/>
      <c r="E29" s="1167"/>
      <c r="F29" s="1167"/>
      <c r="G29" s="1167"/>
      <c r="H29" s="1167"/>
      <c r="I29" s="1167"/>
      <c r="J29" s="1167"/>
      <c r="K29" s="1167"/>
      <c r="L29" s="1167"/>
      <c r="M29" s="1167"/>
      <c r="N29" s="1167"/>
      <c r="O29" s="1168"/>
      <c r="P29" s="1169" t="str">
        <f>
IFERROR(P30-P31,"")</f>
        <v/>
      </c>
      <c r="Q29" s="1170"/>
      <c r="R29" s="1170"/>
      <c r="S29" s="1170"/>
      <c r="T29" s="1170"/>
      <c r="U29" s="1170"/>
      <c r="V29" s="797" t="s">
        <v>
2</v>
      </c>
      <c r="W29" s="1171" t="str">
        <f>
IFERROR(W30-W31,"")</f>
        <v/>
      </c>
      <c r="X29" s="1172"/>
      <c r="Y29" s="1172"/>
      <c r="Z29" s="1172"/>
      <c r="AA29" s="1172"/>
      <c r="AB29" s="1172"/>
      <c r="AC29" s="797" t="s">
        <v>
2</v>
      </c>
      <c r="AD29" s="1171" t="str">
        <f>
IFERROR(AD30-AD31,"")</f>
        <v/>
      </c>
      <c r="AE29" s="1172"/>
      <c r="AF29" s="1172"/>
      <c r="AG29" s="1172"/>
      <c r="AH29" s="1172"/>
      <c r="AI29" s="1172"/>
      <c r="AJ29" s="803" t="s">
        <v>
2</v>
      </c>
    </row>
    <row r="30" spans="1:47" ht="22.5" customHeight="1">
      <c r="A30" s="686"/>
      <c r="B30" s="1173" t="s">
        <v>
414</v>
      </c>
      <c r="C30" s="1174"/>
      <c r="D30" s="1174"/>
      <c r="E30" s="1174"/>
      <c r="F30" s="1174"/>
      <c r="G30" s="1174"/>
      <c r="H30" s="1174"/>
      <c r="I30" s="1174"/>
      <c r="J30" s="1174"/>
      <c r="K30" s="1174"/>
      <c r="L30" s="1174"/>
      <c r="M30" s="1174"/>
      <c r="N30" s="1174"/>
      <c r="O30" s="1175"/>
      <c r="P30" s="1176"/>
      <c r="Q30" s="1177"/>
      <c r="R30" s="1177"/>
      <c r="S30" s="1177"/>
      <c r="T30" s="1177"/>
      <c r="U30" s="1177"/>
      <c r="V30" s="798" t="s">
        <v>
2</v>
      </c>
      <c r="W30" s="1178"/>
      <c r="X30" s="1179"/>
      <c r="Y30" s="1179"/>
      <c r="Z30" s="1179"/>
      <c r="AA30" s="1179"/>
      <c r="AB30" s="1179"/>
      <c r="AC30" s="798" t="s">
        <v>
2</v>
      </c>
      <c r="AD30" s="1180"/>
      <c r="AE30" s="1181"/>
      <c r="AF30" s="1181"/>
      <c r="AG30" s="1181"/>
      <c r="AH30" s="1181"/>
      <c r="AI30" s="1181"/>
      <c r="AJ30" s="804" t="s">
        <v>
2</v>
      </c>
    </row>
    <row r="31" spans="1:47" ht="33.75" customHeight="1">
      <c r="A31" s="686"/>
      <c r="B31" s="1173" t="s">
        <v>
388</v>
      </c>
      <c r="C31" s="1182"/>
      <c r="D31" s="1182"/>
      <c r="E31" s="1182"/>
      <c r="F31" s="1182"/>
      <c r="G31" s="1182"/>
      <c r="H31" s="1182"/>
      <c r="I31" s="1182"/>
      <c r="J31" s="1182"/>
      <c r="K31" s="1182"/>
      <c r="L31" s="1182"/>
      <c r="M31" s="1182"/>
      <c r="N31" s="1182"/>
      <c r="O31" s="1183"/>
      <c r="P31" s="1093" t="str">
        <f>
IF((P32-P33-P34-P35-P36)=0,"",(P32-P33-P34-P35-P36))</f>
        <v/>
      </c>
      <c r="Q31" s="1094"/>
      <c r="R31" s="1094"/>
      <c r="S31" s="1094"/>
      <c r="T31" s="1094"/>
      <c r="U31" s="1094"/>
      <c r="V31" s="799" t="s">
        <v>
2</v>
      </c>
      <c r="W31" s="1095" t="str">
        <f>
IF((W32-W33-W34-W35-W36)=0,"",(W32-W33-W34-W35-W36))</f>
        <v/>
      </c>
      <c r="X31" s="1096"/>
      <c r="Y31" s="1096"/>
      <c r="Z31" s="1096"/>
      <c r="AA31" s="1096"/>
      <c r="AB31" s="1096"/>
      <c r="AC31" s="799" t="s">
        <v>
2</v>
      </c>
      <c r="AD31" s="1095" t="str">
        <f>
IF((AD32-AD33-AD34-AD35-AD36)=0,"",(AD32-AD33-AD34-AD35-AD36))</f>
        <v/>
      </c>
      <c r="AE31" s="1096"/>
      <c r="AF31" s="1096"/>
      <c r="AG31" s="1096"/>
      <c r="AH31" s="1096"/>
      <c r="AI31" s="1096"/>
      <c r="AJ31" s="805" t="s">
        <v>
2</v>
      </c>
    </row>
    <row r="32" spans="1:47" ht="15" customHeight="1">
      <c r="A32" s="686"/>
      <c r="B32" s="1184"/>
      <c r="C32" s="702" t="s">
        <v>
365</v>
      </c>
      <c r="D32" s="703"/>
      <c r="E32" s="703"/>
      <c r="F32" s="703"/>
      <c r="G32" s="703"/>
      <c r="H32" s="703"/>
      <c r="I32" s="703"/>
      <c r="J32" s="703"/>
      <c r="K32" s="703"/>
      <c r="L32" s="703"/>
      <c r="M32" s="703"/>
      <c r="N32" s="703"/>
      <c r="O32" s="701"/>
      <c r="P32" s="1186"/>
      <c r="Q32" s="1187"/>
      <c r="R32" s="1187"/>
      <c r="S32" s="1187"/>
      <c r="T32" s="1187"/>
      <c r="U32" s="1187"/>
      <c r="V32" s="800" t="s">
        <v>
2</v>
      </c>
      <c r="W32" s="1188"/>
      <c r="X32" s="1189"/>
      <c r="Y32" s="1189"/>
      <c r="Z32" s="1189"/>
      <c r="AA32" s="1189"/>
      <c r="AB32" s="1189"/>
      <c r="AC32" s="800" t="s">
        <v>
2</v>
      </c>
      <c r="AD32" s="1190"/>
      <c r="AE32" s="1191"/>
      <c r="AF32" s="1191"/>
      <c r="AG32" s="1191"/>
      <c r="AH32" s="1191"/>
      <c r="AI32" s="1191"/>
      <c r="AJ32" s="806" t="s">
        <v>
2</v>
      </c>
      <c r="AL32" s="50"/>
    </row>
    <row r="33" spans="1:38" ht="15" customHeight="1">
      <c r="A33" s="686"/>
      <c r="B33" s="1184"/>
      <c r="C33" s="697" t="s">
        <v>
376</v>
      </c>
      <c r="D33" s="698"/>
      <c r="E33" s="698"/>
      <c r="F33" s="698"/>
      <c r="G33" s="698"/>
      <c r="H33" s="698"/>
      <c r="I33" s="698"/>
      <c r="J33" s="698"/>
      <c r="K33" s="698"/>
      <c r="L33" s="698"/>
      <c r="M33" s="698"/>
      <c r="N33" s="698"/>
      <c r="O33" s="699"/>
      <c r="P33" s="1186"/>
      <c r="Q33" s="1187"/>
      <c r="R33" s="1187"/>
      <c r="S33" s="1187"/>
      <c r="T33" s="1187"/>
      <c r="U33" s="1187"/>
      <c r="V33" s="800" t="s">
        <v>
2</v>
      </c>
      <c r="W33" s="1188"/>
      <c r="X33" s="1189"/>
      <c r="Y33" s="1189"/>
      <c r="Z33" s="1189"/>
      <c r="AA33" s="1189"/>
      <c r="AB33" s="1189"/>
      <c r="AC33" s="800" t="s">
        <v>
2</v>
      </c>
      <c r="AD33" s="1190"/>
      <c r="AE33" s="1191"/>
      <c r="AF33" s="1191"/>
      <c r="AG33" s="1191"/>
      <c r="AH33" s="1191"/>
      <c r="AI33" s="1191"/>
      <c r="AJ33" s="806" t="s">
        <v>
2</v>
      </c>
      <c r="AL33" s="50"/>
    </row>
    <row r="34" spans="1:38" ht="15" customHeight="1">
      <c r="A34" s="686"/>
      <c r="B34" s="1184"/>
      <c r="C34" s="702" t="s">
        <v>
378</v>
      </c>
      <c r="D34" s="703"/>
      <c r="E34" s="703"/>
      <c r="F34" s="703"/>
      <c r="G34" s="703"/>
      <c r="H34" s="703"/>
      <c r="I34" s="703"/>
      <c r="J34" s="703"/>
      <c r="K34" s="703"/>
      <c r="L34" s="703"/>
      <c r="M34" s="703"/>
      <c r="N34" s="703"/>
      <c r="O34" s="701"/>
      <c r="P34" s="1186"/>
      <c r="Q34" s="1187"/>
      <c r="R34" s="1187"/>
      <c r="S34" s="1187"/>
      <c r="T34" s="1187"/>
      <c r="U34" s="1187"/>
      <c r="V34" s="800" t="s">
        <v>
2</v>
      </c>
      <c r="W34" s="1188"/>
      <c r="X34" s="1189"/>
      <c r="Y34" s="1189"/>
      <c r="Z34" s="1189"/>
      <c r="AA34" s="1189"/>
      <c r="AB34" s="1189"/>
      <c r="AC34" s="800" t="s">
        <v>
2</v>
      </c>
      <c r="AD34" s="1190"/>
      <c r="AE34" s="1191"/>
      <c r="AF34" s="1191"/>
      <c r="AG34" s="1191"/>
      <c r="AH34" s="1191"/>
      <c r="AI34" s="1191"/>
      <c r="AJ34" s="806" t="s">
        <v>
2</v>
      </c>
      <c r="AL34" s="50"/>
    </row>
    <row r="35" spans="1:38" ht="22.5" customHeight="1">
      <c r="A35" s="686"/>
      <c r="B35" s="1184"/>
      <c r="C35" s="1192" t="s">
        <v>
377</v>
      </c>
      <c r="D35" s="1193"/>
      <c r="E35" s="1193"/>
      <c r="F35" s="1193"/>
      <c r="G35" s="1193"/>
      <c r="H35" s="1193"/>
      <c r="I35" s="1193"/>
      <c r="J35" s="1193"/>
      <c r="K35" s="1193"/>
      <c r="L35" s="1193"/>
      <c r="M35" s="1193"/>
      <c r="N35" s="1193"/>
      <c r="O35" s="1194"/>
      <c r="P35" s="1186"/>
      <c r="Q35" s="1187"/>
      <c r="R35" s="1187"/>
      <c r="S35" s="1187"/>
      <c r="T35" s="1187"/>
      <c r="U35" s="1187"/>
      <c r="V35" s="800" t="s">
        <v>
2</v>
      </c>
      <c r="W35" s="1188"/>
      <c r="X35" s="1189"/>
      <c r="Y35" s="1189"/>
      <c r="Z35" s="1189"/>
      <c r="AA35" s="1189"/>
      <c r="AB35" s="1189"/>
      <c r="AC35" s="800" t="s">
        <v>
2</v>
      </c>
      <c r="AD35" s="1190"/>
      <c r="AE35" s="1191"/>
      <c r="AF35" s="1191"/>
      <c r="AG35" s="1191"/>
      <c r="AH35" s="1191"/>
      <c r="AI35" s="1191"/>
      <c r="AJ35" s="806" t="s">
        <v>
2</v>
      </c>
      <c r="AL35" s="50"/>
    </row>
    <row r="36" spans="1:38" ht="24.75" customHeight="1">
      <c r="A36" s="687"/>
      <c r="B36" s="1185"/>
      <c r="C36" s="1195" t="s">
        <v>
369</v>
      </c>
      <c r="D36" s="1196"/>
      <c r="E36" s="1196"/>
      <c r="F36" s="1196"/>
      <c r="G36" s="1196"/>
      <c r="H36" s="1196"/>
      <c r="I36" s="1196"/>
      <c r="J36" s="1196"/>
      <c r="K36" s="1196"/>
      <c r="L36" s="1196"/>
      <c r="M36" s="1197"/>
      <c r="N36" s="1197"/>
      <c r="O36" s="1198"/>
      <c r="P36" s="1199"/>
      <c r="Q36" s="1200"/>
      <c r="R36" s="1200"/>
      <c r="S36" s="1200"/>
      <c r="T36" s="1200"/>
      <c r="U36" s="1200"/>
      <c r="V36" s="801" t="s">
        <v>
2</v>
      </c>
      <c r="W36" s="1201"/>
      <c r="X36" s="1202"/>
      <c r="Y36" s="1202"/>
      <c r="Z36" s="1202"/>
      <c r="AA36" s="1202"/>
      <c r="AB36" s="1202"/>
      <c r="AC36" s="801" t="s">
        <v>
2</v>
      </c>
      <c r="AD36" s="1203"/>
      <c r="AE36" s="1204"/>
      <c r="AF36" s="1204"/>
      <c r="AG36" s="1204"/>
      <c r="AH36" s="1204"/>
      <c r="AI36" s="1204"/>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373</v>
      </c>
    </row>
    <row r="39" spans="1:38" ht="22.5" customHeight="1">
      <c r="A39" s="683" t="s">
        <v>
91</v>
      </c>
      <c r="B39" s="1205" t="s">
        <v>
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
91</v>
      </c>
      <c r="B40" s="1205" t="s">
        <v>
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
91</v>
      </c>
      <c r="B41" s="1205" t="s">
        <v>
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
91</v>
      </c>
      <c r="B42" s="1205" t="s">
        <v>
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
91</v>
      </c>
      <c r="B43" s="1205" t="s">
        <v>
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
91</v>
      </c>
      <c r="B44" s="1129" t="s">
        <v>
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
91</v>
      </c>
      <c r="B45" s="1205" t="s">
        <v>
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
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1129" t="s">
        <v>
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
91</v>
      </c>
      <c r="B48" s="1205" t="s">
        <v>
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
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1151" t="s">
        <v>
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
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
382</v>
      </c>
      <c r="AC53" s="952"/>
      <c r="AD53" s="952"/>
      <c r="AE53" s="952"/>
      <c r="AF53" s="952"/>
      <c r="AG53" s="952"/>
      <c r="AH53" s="952"/>
      <c r="AI53" s="952"/>
      <c r="AJ53" s="952"/>
      <c r="AK53" s="952"/>
      <c r="AL53" s="47"/>
      <c r="AU53" s="52"/>
    </row>
    <row r="54" spans="1:47" ht="17.25" customHeight="1" thickBot="1">
      <c r="A54" s="952" t="s">
        <v>
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
381</v>
      </c>
      <c r="AC54" s="952"/>
      <c r="AD54" s="952"/>
      <c r="AE54" s="952"/>
      <c r="AF54" s="952"/>
      <c r="AG54" s="952"/>
      <c r="AH54" s="952"/>
      <c r="AI54" s="952"/>
      <c r="AJ54" s="952"/>
      <c r="AK54" s="952"/>
      <c r="AL54" s="47"/>
      <c r="AU54" s="52"/>
    </row>
    <row r="55" spans="1:47" s="49" customFormat="1" ht="18" customHeight="1" thickBot="1">
      <c r="A55" s="211" t="s">
        <v>
384</v>
      </c>
      <c r="B55" s="692"/>
      <c r="C55" s="692"/>
      <c r="D55" s="692"/>
      <c r="E55" s="692"/>
      <c r="F55" s="692"/>
      <c r="G55" s="692"/>
      <c r="H55" s="692"/>
      <c r="I55" s="692"/>
      <c r="J55" s="692"/>
      <c r="K55" s="692"/>
      <c r="L55" s="692"/>
      <c r="M55" s="707"/>
      <c r="N55" s="213"/>
      <c r="O55" s="214" t="s">
        <v>
33</v>
      </c>
      <c r="P55" s="214"/>
      <c r="Q55" s="1207"/>
      <c r="R55" s="1207"/>
      <c r="S55" s="214" t="s">
        <v>
12</v>
      </c>
      <c r="T55" s="1207"/>
      <c r="U55" s="1207"/>
      <c r="V55" s="214" t="s">
        <v>
13</v>
      </c>
      <c r="W55" s="950" t="s">
        <v>
14</v>
      </c>
      <c r="X55" s="950"/>
      <c r="Y55" s="214" t="s">
        <v>
33</v>
      </c>
      <c r="Z55" s="214"/>
      <c r="AA55" s="1207"/>
      <c r="AB55" s="1207"/>
      <c r="AC55" s="214" t="s">
        <v>
12</v>
      </c>
      <c r="AD55" s="1207"/>
      <c r="AE55" s="1207"/>
      <c r="AF55" s="214" t="s">
        <v>
13</v>
      </c>
      <c r="AG55" s="214" t="s">
        <v>
162</v>
      </c>
      <c r="AH55" s="214" t="str">
        <f>
IF(Q55&gt;=1,(AA55*12+AD55)-(Q55*12+T55)+1,"")</f>
        <v/>
      </c>
      <c r="AI55" s="950" t="s">
        <v>
163</v>
      </c>
      <c r="AJ55" s="950"/>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
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
418</v>
      </c>
      <c r="AC59" s="952"/>
      <c r="AD59" s="952"/>
      <c r="AE59" s="952"/>
      <c r="AF59" s="952"/>
      <c r="AG59" s="952"/>
      <c r="AH59" s="952"/>
      <c r="AI59" s="952"/>
      <c r="AJ59" s="952"/>
      <c r="AK59" s="952"/>
      <c r="AL59" s="47"/>
      <c r="AU59" s="52"/>
    </row>
    <row r="60" spans="1:47" ht="17.25" customHeight="1">
      <c r="A60" s="952" t="s">
        <v>
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
383</v>
      </c>
      <c r="AC60" s="952"/>
      <c r="AD60" s="952"/>
      <c r="AE60" s="952"/>
      <c r="AF60" s="952"/>
      <c r="AG60" s="952"/>
      <c r="AH60" s="952"/>
      <c r="AI60" s="952"/>
      <c r="AJ60" s="952"/>
      <c r="AK60" s="952"/>
      <c r="AL60" s="47"/>
      <c r="AU60" s="52"/>
    </row>
    <row r="61" spans="1:47" ht="27.75" customHeight="1">
      <c r="A61" s="1208" t="s">
        <v>
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
419</v>
      </c>
      <c r="AC61" s="952"/>
      <c r="AD61" s="952"/>
      <c r="AE61" s="952"/>
      <c r="AF61" s="952"/>
      <c r="AG61" s="952"/>
      <c r="AH61" s="952"/>
      <c r="AI61" s="952"/>
      <c r="AJ61" s="952"/>
      <c r="AK61" s="952"/>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116" t="s">
        <v>
120</v>
      </c>
      <c r="T62" s="1117"/>
      <c r="U62" s="1117"/>
      <c r="V62" s="1117"/>
      <c r="W62" s="1117"/>
      <c r="X62" s="1118"/>
      <c r="Y62" s="1102" t="s">
        <v>
249</v>
      </c>
      <c r="Z62" s="1103"/>
      <c r="AA62" s="1103"/>
      <c r="AB62" s="1103"/>
      <c r="AC62" s="1103"/>
      <c r="AD62" s="1104"/>
      <c r="AE62" s="1102" t="s">
        <v>
121</v>
      </c>
      <c r="AF62" s="1103"/>
      <c r="AG62" s="1103"/>
      <c r="AH62" s="1103"/>
      <c r="AI62" s="1103"/>
      <c r="AJ62" s="1104"/>
      <c r="AL62" s="58"/>
      <c r="AM62" s="762" t="s">
        <v>
458</v>
      </c>
      <c r="AU62" s="52"/>
    </row>
    <row r="63" spans="1:47" ht="22.5" customHeight="1" thickBot="1">
      <c r="A63" s="1097"/>
      <c r="B63" s="1130" t="s">
        <v>
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
219</v>
      </c>
      <c r="Y63" s="1108"/>
      <c r="Z63" s="1109"/>
      <c r="AA63" s="1109"/>
      <c r="AB63" s="1109"/>
      <c r="AC63" s="1110"/>
      <c r="AD63" s="233" t="s">
        <v>
219</v>
      </c>
      <c r="AE63" s="1108"/>
      <c r="AF63" s="1109"/>
      <c r="AG63" s="1109"/>
      <c r="AH63" s="1109"/>
      <c r="AI63" s="1110"/>
      <c r="AJ63" s="234" t="s">
        <v>
2</v>
      </c>
      <c r="AM63" s="58" t="s">
        <v>
438</v>
      </c>
      <c r="AU63" s="52"/>
    </row>
    <row r="64" spans="1:47" ht="22.5" customHeight="1" thickBot="1">
      <c r="A64" s="1097"/>
      <c r="B64" s="235" t="s">
        <v>
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
337</v>
      </c>
      <c r="Y64" s="1111"/>
      <c r="Z64" s="1112"/>
      <c r="AA64" s="1112"/>
      <c r="AB64" s="1112"/>
      <c r="AC64" s="1113"/>
      <c r="AD64" s="240" t="s">
        <v>
337</v>
      </c>
      <c r="AE64" s="1111"/>
      <c r="AF64" s="1112"/>
      <c r="AG64" s="1112"/>
      <c r="AH64" s="1112"/>
      <c r="AI64" s="1113"/>
      <c r="AJ64" s="241" t="s">
        <v>
37</v>
      </c>
      <c r="AM64" s="58" t="s">
        <v>
437</v>
      </c>
      <c r="AU64" s="52"/>
    </row>
    <row r="65" spans="1:52" ht="22.5" customHeight="1" thickBot="1">
      <c r="A65" s="1097"/>
      <c r="B65" s="242" t="s">
        <v>
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
337</v>
      </c>
      <c r="Y65" s="1126"/>
      <c r="Z65" s="1127"/>
      <c r="AA65" s="1127"/>
      <c r="AB65" s="1127"/>
      <c r="AC65" s="1128"/>
      <c r="AD65" s="240" t="s">
        <v>
337</v>
      </c>
      <c r="AE65" s="1126"/>
      <c r="AF65" s="1127"/>
      <c r="AG65" s="1127"/>
      <c r="AH65" s="1127"/>
      <c r="AI65" s="1128"/>
      <c r="AJ65" s="241" t="s">
        <v>
37</v>
      </c>
      <c r="AM65" s="58" t="s">
        <v>
451</v>
      </c>
      <c r="AU65" s="52"/>
    </row>
    <row r="66" spans="1:52" ht="22.5" customHeight="1" thickBot="1">
      <c r="A66" s="1097"/>
      <c r="B66" s="242" t="s">
        <v>
412</v>
      </c>
      <c r="C66" s="245"/>
      <c r="D66" s="245"/>
      <c r="E66" s="245"/>
      <c r="F66" s="245"/>
      <c r="G66" s="245"/>
      <c r="H66" s="245"/>
      <c r="I66" s="245"/>
      <c r="J66" s="245"/>
      <c r="K66" s="245"/>
      <c r="L66" s="222"/>
      <c r="M66" s="222"/>
      <c r="N66" s="222"/>
      <c r="O66" s="222"/>
      <c r="P66" s="222"/>
      <c r="Q66" s="222"/>
      <c r="R66" s="222"/>
      <c r="S66" s="1105" t="str">
        <f>
IFERROR(ROUND(S63/S64,),"")</f>
        <v/>
      </c>
      <c r="T66" s="1106"/>
      <c r="U66" s="1106"/>
      <c r="V66" s="1106"/>
      <c r="W66" s="1107"/>
      <c r="X66" s="239" t="s">
        <v>
2</v>
      </c>
      <c r="Y66" s="1105" t="str">
        <f>
IFERROR(ROUND(Y63/Y64,),"")</f>
        <v/>
      </c>
      <c r="Z66" s="1106"/>
      <c r="AA66" s="1106"/>
      <c r="AB66" s="1106"/>
      <c r="AC66" s="1107"/>
      <c r="AD66" s="239" t="s">
        <v>
2</v>
      </c>
      <c r="AE66" s="1105" t="str">
        <f>
IFERROR(ROUND(AE63/AE64,),"")</f>
        <v/>
      </c>
      <c r="AF66" s="1106"/>
      <c r="AG66" s="1106"/>
      <c r="AH66" s="1106"/>
      <c r="AI66" s="1107"/>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97"/>
      <c r="B67" s="1140" t="s">
        <v>
268</v>
      </c>
      <c r="C67" s="1141"/>
      <c r="D67" s="1141"/>
      <c r="E67" s="1141"/>
      <c r="F67" s="1141"/>
      <c r="G67" s="1141"/>
      <c r="H67" s="1141"/>
      <c r="I67" s="1141"/>
      <c r="J67" s="1141"/>
      <c r="K67" s="246"/>
      <c r="L67" s="247" t="s">
        <v>
218</v>
      </c>
      <c r="M67" s="248"/>
      <c r="N67" s="248"/>
      <c r="O67" s="248"/>
      <c r="P67" s="248"/>
      <c r="Q67" s="248"/>
      <c r="R67" s="248"/>
      <c r="S67" s="1100">
        <f>
CEILING(AP67,1)</f>
        <v>
0</v>
      </c>
      <c r="T67" s="1101"/>
      <c r="U67" s="1101"/>
      <c r="V67" s="1101"/>
      <c r="W67" s="1101"/>
      <c r="X67" s="249" t="s">
        <v>
219</v>
      </c>
      <c r="Y67" s="1137"/>
      <c r="Z67" s="1138"/>
      <c r="AA67" s="1138"/>
      <c r="AB67" s="1138"/>
      <c r="AC67" s="1138"/>
      <c r="AD67" s="1139"/>
      <c r="AE67" s="1133"/>
      <c r="AF67" s="1134"/>
      <c r="AG67" s="1134"/>
      <c r="AH67" s="1134"/>
      <c r="AI67" s="1134"/>
      <c r="AJ67" s="1135"/>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97"/>
      <c r="B68" s="1062"/>
      <c r="C68" s="995"/>
      <c r="D68" s="995"/>
      <c r="E68" s="995"/>
      <c r="F68" s="995"/>
      <c r="G68" s="995"/>
      <c r="H68" s="995"/>
      <c r="I68" s="995"/>
      <c r="J68" s="995"/>
      <c r="K68" s="250"/>
      <c r="L68" s="243"/>
      <c r="M68" s="251" t="s">
        <v>
176</v>
      </c>
      <c r="N68" s="1119">
        <f>
T68</f>
        <v>
0</v>
      </c>
      <c r="O68" s="1119"/>
      <c r="P68" s="1119"/>
      <c r="Q68" s="251" t="s">
        <v>
219</v>
      </c>
      <c r="R68" s="252" t="s">
        <v>
220</v>
      </c>
      <c r="S68" s="253" t="s">
        <v>
176</v>
      </c>
      <c r="T68" s="1136">
        <f>
S65*S67*12</f>
        <v>
0</v>
      </c>
      <c r="U68" s="1136"/>
      <c r="V68" s="1136"/>
      <c r="W68" s="254" t="s">
        <v>
219</v>
      </c>
      <c r="X68" s="255" t="s">
        <v>
220</v>
      </c>
      <c r="Y68" s="1137"/>
      <c r="Z68" s="1138"/>
      <c r="AA68" s="1138"/>
      <c r="AB68" s="1138"/>
      <c r="AC68" s="1138"/>
      <c r="AD68" s="1139"/>
      <c r="AE68" s="1133"/>
      <c r="AF68" s="1134"/>
      <c r="AG68" s="1134"/>
      <c r="AH68" s="1134"/>
      <c r="AI68" s="1134"/>
      <c r="AJ68" s="1135"/>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97"/>
      <c r="B69" s="1062"/>
      <c r="C69" s="995"/>
      <c r="D69" s="995"/>
      <c r="E69" s="995"/>
      <c r="F69" s="995"/>
      <c r="G69" s="995"/>
      <c r="H69" s="995"/>
      <c r="I69" s="995"/>
      <c r="J69" s="995"/>
      <c r="K69" s="246"/>
      <c r="L69" s="247" t="s">
        <v>
221</v>
      </c>
      <c r="M69" s="248"/>
      <c r="N69" s="248"/>
      <c r="O69" s="248"/>
      <c r="P69" s="248"/>
      <c r="Q69" s="248"/>
      <c r="R69" s="248"/>
      <c r="S69" s="1098" t="e">
        <f>
IF((CEILING(AP70,1)-AP70)-2*(CEILING(AQ70,1)-AQ70)&gt;=0,CEILING(AP70,1),CEILING(AP70+AU71/S65/12,1))</f>
        <v>
#VALUE!</v>
      </c>
      <c r="T69" s="1099"/>
      <c r="U69" s="1099"/>
      <c r="V69" s="1099"/>
      <c r="W69" s="1099"/>
      <c r="X69" s="256" t="s">
        <v>
219</v>
      </c>
      <c r="Y69" s="1098" t="e">
        <f>
IF((CEILING(AP70,1)-AP70)-2*(CEILING(AQ70,1)-AQ70)&gt;=0,CEILING(AQ70,1),FLOOR(AQ70,1))</f>
        <v>
#VALUE!</v>
      </c>
      <c r="Z69" s="1099"/>
      <c r="AA69" s="1099"/>
      <c r="AB69" s="1099"/>
      <c r="AC69" s="1099"/>
      <c r="AD69" s="256" t="s">
        <v>
219</v>
      </c>
      <c r="AE69" s="1120"/>
      <c r="AF69" s="1121"/>
      <c r="AG69" s="1121"/>
      <c r="AH69" s="1121"/>
      <c r="AI69" s="1121"/>
      <c r="AJ69" s="1122"/>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97"/>
      <c r="B70" s="1062"/>
      <c r="C70" s="995"/>
      <c r="D70" s="995"/>
      <c r="E70" s="995"/>
      <c r="F70" s="995"/>
      <c r="G70" s="995"/>
      <c r="H70" s="995"/>
      <c r="I70" s="995"/>
      <c r="J70" s="995"/>
      <c r="K70" s="250"/>
      <c r="L70" s="243"/>
      <c r="M70" s="251" t="s">
        <v>
176</v>
      </c>
      <c r="N70" s="1119" t="e">
        <f>
SUM(T70,Z70)</f>
        <v>
#VALUE!</v>
      </c>
      <c r="O70" s="1119"/>
      <c r="P70" s="1119"/>
      <c r="Q70" s="251" t="s">
        <v>
219</v>
      </c>
      <c r="R70" s="252" t="s">
        <v>
220</v>
      </c>
      <c r="S70" s="257" t="s">
        <v>
176</v>
      </c>
      <c r="T70" s="1119" t="e">
        <f>
S65*S69*12</f>
        <v>
#VALUE!</v>
      </c>
      <c r="U70" s="1119"/>
      <c r="V70" s="1119"/>
      <c r="W70" s="251" t="s">
        <v>
219</v>
      </c>
      <c r="X70" s="258" t="s">
        <v>
220</v>
      </c>
      <c r="Y70" s="257" t="s">
        <v>
176</v>
      </c>
      <c r="Z70" s="1119" t="e">
        <f>
Y65*Y69*12</f>
        <v>
#VALUE!</v>
      </c>
      <c r="AA70" s="1119"/>
      <c r="AB70" s="1119"/>
      <c r="AC70" s="251" t="s">
        <v>
219</v>
      </c>
      <c r="AD70" s="258" t="s">
        <v>
220</v>
      </c>
      <c r="AE70" s="1123"/>
      <c r="AF70" s="1124"/>
      <c r="AG70" s="1124"/>
      <c r="AH70" s="1124"/>
      <c r="AI70" s="1124"/>
      <c r="AJ70" s="1125"/>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
222</v>
      </c>
      <c r="M71" s="248"/>
      <c r="N71" s="248"/>
      <c r="O71" s="248"/>
      <c r="P71" s="248"/>
      <c r="Q71" s="248"/>
      <c r="R71" s="248"/>
      <c r="S71" s="1100" t="e">
        <f>
IF((CEILING(AP73,1)-AP73)-2*(CEILING(AQ73,1)-AQ73)&gt;=0,CEILING(AP73,1),CEILING(AP73+(AU73+AU74)/S65/12,1))</f>
        <v>
#VALUE!</v>
      </c>
      <c r="T71" s="1101"/>
      <c r="U71" s="1101"/>
      <c r="V71" s="1101"/>
      <c r="W71" s="1101"/>
      <c r="X71" s="249" t="s">
        <v>
219</v>
      </c>
      <c r="Y71" s="1100" t="e">
        <f>
IF((CEILING(AP73,1)-AP73)-2*(CEILING(AQ73,1)-AQ73)&gt;=0,CEILING(AQ73,1),FLOOR(AQ73,1))</f>
        <v>
#VALUE!</v>
      </c>
      <c r="Z71" s="1101"/>
      <c r="AA71" s="1101"/>
      <c r="AB71" s="1101"/>
      <c r="AC71" s="1101"/>
      <c r="AD71" s="249" t="s">
        <v>
219</v>
      </c>
      <c r="AE71" s="1101" t="e">
        <f>
IF(Y71-2*(CEILING(AR73,1))&gt;=0,CEILING(AR73,1),FLOOR(AR73,1))</f>
        <v>
#VALUE!</v>
      </c>
      <c r="AF71" s="1101"/>
      <c r="AG71" s="1101"/>
      <c r="AH71" s="1101"/>
      <c r="AI71" s="1101"/>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
176</v>
      </c>
      <c r="N72" s="1136" t="e">
        <f>
SUM(T72,Z72,AF72)</f>
        <v>
#VALUE!</v>
      </c>
      <c r="O72" s="1136"/>
      <c r="P72" s="1136"/>
      <c r="Q72" s="254" t="s">
        <v>
219</v>
      </c>
      <c r="R72" s="262" t="s">
        <v>
220</v>
      </c>
      <c r="S72" s="253" t="s">
        <v>
176</v>
      </c>
      <c r="T72" s="1136" t="e">
        <f>
S65*S71*12</f>
        <v>
#VALUE!</v>
      </c>
      <c r="U72" s="1136"/>
      <c r="V72" s="1136"/>
      <c r="W72" s="254" t="s">
        <v>
219</v>
      </c>
      <c r="X72" s="258" t="s">
        <v>
220</v>
      </c>
      <c r="Y72" s="253" t="s">
        <v>
176</v>
      </c>
      <c r="Z72" s="1136" t="e">
        <f>
Y65*Y71*12</f>
        <v>
#VALUE!</v>
      </c>
      <c r="AA72" s="1136"/>
      <c r="AB72" s="1136"/>
      <c r="AC72" s="254" t="s">
        <v>
219</v>
      </c>
      <c r="AD72" s="258" t="s">
        <v>
220</v>
      </c>
      <c r="AE72" s="254" t="s">
        <v>
176</v>
      </c>
      <c r="AF72" s="1136" t="e">
        <f>
AE65*AE71*12</f>
        <v>
#VALUE!</v>
      </c>
      <c r="AG72" s="1136"/>
      <c r="AH72" s="1136"/>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62"/>
      <c r="C73" s="995"/>
      <c r="D73" s="995"/>
      <c r="E73" s="995"/>
      <c r="F73" s="995"/>
      <c r="G73" s="995"/>
      <c r="H73" s="995"/>
      <c r="I73" s="995"/>
      <c r="J73" s="995"/>
      <c r="K73" s="259"/>
      <c r="L73" s="247" t="s">
        <v>
223</v>
      </c>
      <c r="M73" s="248"/>
      <c r="N73" s="248"/>
      <c r="O73" s="248"/>
      <c r="P73" s="248"/>
      <c r="Q73" s="248"/>
      <c r="R73" s="248"/>
      <c r="S73" s="1142"/>
      <c r="T73" s="1143"/>
      <c r="U73" s="1143"/>
      <c r="V73" s="1143"/>
      <c r="W73" s="1144"/>
      <c r="X73" s="245" t="s">
        <v>
219</v>
      </c>
      <c r="Y73" s="1142"/>
      <c r="Z73" s="1143"/>
      <c r="AA73" s="1143"/>
      <c r="AB73" s="1143"/>
      <c r="AC73" s="1144"/>
      <c r="AD73" s="264" t="s">
        <v>
219</v>
      </c>
      <c r="AE73" s="1142"/>
      <c r="AF73" s="1143"/>
      <c r="AG73" s="1143"/>
      <c r="AH73" s="1143"/>
      <c r="AI73" s="1144"/>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1063"/>
      <c r="C74" s="1064"/>
      <c r="D74" s="1064"/>
      <c r="E74" s="1064"/>
      <c r="F74" s="1064"/>
      <c r="G74" s="1064"/>
      <c r="H74" s="1064"/>
      <c r="I74" s="995"/>
      <c r="J74" s="995"/>
      <c r="K74" s="266"/>
      <c r="L74" s="245"/>
      <c r="M74" s="267" t="s">
        <v>
176</v>
      </c>
      <c r="N74" s="1145">
        <f>
SUM(T74,Z74,AF74)</f>
        <v>
0</v>
      </c>
      <c r="O74" s="1145"/>
      <c r="P74" s="1145"/>
      <c r="Q74" s="267" t="s">
        <v>
219</v>
      </c>
      <c r="R74" s="268" t="s">
        <v>
220</v>
      </c>
      <c r="S74" s="269" t="s">
        <v>
176</v>
      </c>
      <c r="T74" s="1145">
        <f>
S65*S73*12</f>
        <v>
0</v>
      </c>
      <c r="U74" s="1145"/>
      <c r="V74" s="1145"/>
      <c r="W74" s="267" t="s">
        <v>
219</v>
      </c>
      <c r="X74" s="270" t="s">
        <v>
220</v>
      </c>
      <c r="Y74" s="267" t="s">
        <v>
176</v>
      </c>
      <c r="Z74" s="1145">
        <f>
Y65*Y73*12</f>
        <v>
0</v>
      </c>
      <c r="AA74" s="1145"/>
      <c r="AB74" s="1145"/>
      <c r="AC74" s="267" t="s">
        <v>
219</v>
      </c>
      <c r="AD74" s="270" t="s">
        <v>
220</v>
      </c>
      <c r="AE74" s="267" t="s">
        <v>
176</v>
      </c>
      <c r="AF74" s="1145">
        <f>
AE65*AE73*12</f>
        <v>
0</v>
      </c>
      <c r="AG74" s="1145"/>
      <c r="AH74" s="1145"/>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
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
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
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24"/>
      <c r="Q81" s="924"/>
      <c r="R81" s="214" t="s">
        <v>
12</v>
      </c>
      <c r="S81" s="924"/>
      <c r="T81" s="924"/>
      <c r="U81" s="214" t="s">
        <v>
13</v>
      </c>
      <c r="V81" s="950" t="s">
        <v>
14</v>
      </c>
      <c r="W81" s="950"/>
      <c r="X81" s="214" t="s">
        <v>
33</v>
      </c>
      <c r="Y81" s="214"/>
      <c r="Z81" s="924"/>
      <c r="AA81" s="924"/>
      <c r="AB81" s="214" t="s">
        <v>
12</v>
      </c>
      <c r="AC81" s="924"/>
      <c r="AD81" s="924"/>
      <c r="AE81" s="214" t="s">
        <v>
13</v>
      </c>
      <c r="AF81" s="214" t="s">
        <v>
162</v>
      </c>
      <c r="AG81" s="214" t="str">
        <f>
IF(P81&gt;=1,(Z81*12+AC81)-(P81*12+S81)+1,"")</f>
        <v/>
      </c>
      <c r="AH81" s="950" t="s">
        <v>
163</v>
      </c>
      <c r="AI81" s="950"/>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1151" t="s">
        <v>
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
91</v>
      </c>
      <c r="B85" s="949" t="s">
        <v>
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
475</v>
      </c>
      <c r="B88" s="1152" t="s">
        <v>
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
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
382</v>
      </c>
      <c r="AC90" s="952"/>
      <c r="AD90" s="952"/>
      <c r="AE90" s="952"/>
      <c r="AF90" s="952"/>
      <c r="AG90" s="952"/>
      <c r="AH90" s="952"/>
      <c r="AI90" s="952"/>
      <c r="AJ90" s="952"/>
      <c r="AK90" s="952"/>
      <c r="AL90" s="47"/>
      <c r="AU90" s="52"/>
    </row>
    <row r="91" spans="1:52" ht="17.25" customHeight="1">
      <c r="A91" s="952" t="s">
        <v>
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
395</v>
      </c>
      <c r="AC91" s="952"/>
      <c r="AD91" s="952"/>
      <c r="AE91" s="952"/>
      <c r="AF91" s="952"/>
      <c r="AG91" s="952"/>
      <c r="AH91" s="952"/>
      <c r="AI91" s="952"/>
      <c r="AJ91" s="952"/>
      <c r="AK91" s="952"/>
      <c r="AL91" s="47"/>
      <c r="AU91" s="52"/>
    </row>
    <row r="92" spans="1:52" ht="17.25" customHeight="1" thickBot="1">
      <c r="A92" s="926" t="s">
        <v>
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
429</v>
      </c>
      <c r="C93" s="930"/>
      <c r="D93" s="930"/>
      <c r="E93" s="930"/>
      <c r="F93" s="930"/>
      <c r="G93" s="930"/>
      <c r="H93" s="930"/>
      <c r="I93" s="930"/>
      <c r="J93" s="930"/>
      <c r="K93" s="930"/>
      <c r="L93" s="930"/>
      <c r="M93" s="930"/>
      <c r="N93" s="931"/>
      <c r="O93" s="932">
        <f>
SUM('別紙様式2-4 個表_ベースアップ'!AI12:AI111)</f>
        <v>
0</v>
      </c>
      <c r="P93" s="933"/>
      <c r="Q93" s="933"/>
      <c r="R93" s="933"/>
      <c r="S93" s="933"/>
      <c r="T93" s="933"/>
      <c r="U93" s="934"/>
      <c r="V93" s="575" t="s">
        <v>
2</v>
      </c>
      <c r="W93" s="576"/>
      <c r="X93" s="577"/>
      <c r="Y93" s="577"/>
      <c r="Z93" s="578"/>
      <c r="AA93" s="579"/>
      <c r="AB93" s="953" t="s">
        <v>
204</v>
      </c>
      <c r="AC93" s="954" t="str">
        <f>
IF(X94=0,"",IF(X94&gt;=200/3,"○","×"))</f>
        <v/>
      </c>
      <c r="AD93" s="957" t="s">
        <v>
409</v>
      </c>
      <c r="AE93" s="733"/>
      <c r="AF93" s="733"/>
      <c r="AG93" s="733"/>
      <c r="AH93" s="733"/>
      <c r="AI93" s="733"/>
      <c r="AJ93" s="733"/>
      <c r="AK93" s="733"/>
      <c r="AL93" s="47"/>
      <c r="AU93" s="52"/>
    </row>
    <row r="94" spans="1:52" ht="17.25" customHeight="1" thickBot="1">
      <c r="A94" s="735"/>
      <c r="B94" s="735"/>
      <c r="C94" s="733"/>
      <c r="D94" s="946" t="s">
        <v>
430</v>
      </c>
      <c r="E94" s="947"/>
      <c r="F94" s="947"/>
      <c r="G94" s="947"/>
      <c r="H94" s="947"/>
      <c r="I94" s="947"/>
      <c r="J94" s="947"/>
      <c r="K94" s="947"/>
      <c r="L94" s="947"/>
      <c r="M94" s="947"/>
      <c r="N94" s="947"/>
      <c r="O94" s="935">
        <f>
SUM('別紙様式2-4 個表_ベースアップ'!AJ12:AJ111)</f>
        <v>
0</v>
      </c>
      <c r="P94" s="936"/>
      <c r="Q94" s="936"/>
      <c r="R94" s="936"/>
      <c r="S94" s="936"/>
      <c r="T94" s="936"/>
      <c r="U94" s="937"/>
      <c r="V94" s="580" t="s">
        <v>
2</v>
      </c>
      <c r="W94" s="581" t="s">
        <v>
44</v>
      </c>
      <c r="X94" s="938">
        <f>
IFERROR(O94/O93*100,0)</f>
        <v>
0</v>
      </c>
      <c r="Y94" s="939"/>
      <c r="Z94" s="574" t="s">
        <v>
45</v>
      </c>
      <c r="AA94" s="582" t="s">
        <v>
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
322</v>
      </c>
      <c r="P95" s="940"/>
      <c r="Q95" s="941"/>
      <c r="R95" s="942" t="e">
        <f>
O94/AH99</f>
        <v>
#VALUE!</v>
      </c>
      <c r="S95" s="943"/>
      <c r="T95" s="943"/>
      <c r="U95" s="944"/>
      <c r="V95" s="583" t="s">
        <v>
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
431</v>
      </c>
      <c r="C96" s="930"/>
      <c r="D96" s="930"/>
      <c r="E96" s="930"/>
      <c r="F96" s="930"/>
      <c r="G96" s="930"/>
      <c r="H96" s="930"/>
      <c r="I96" s="930"/>
      <c r="J96" s="930"/>
      <c r="K96" s="930"/>
      <c r="L96" s="930"/>
      <c r="M96" s="930"/>
      <c r="N96" s="931"/>
      <c r="O96" s="932">
        <f>
SUM('別紙様式2-4 個表_ベースアップ'!AK12:AK111)</f>
        <v>
0</v>
      </c>
      <c r="P96" s="933"/>
      <c r="Q96" s="933"/>
      <c r="R96" s="933"/>
      <c r="S96" s="933"/>
      <c r="T96" s="933"/>
      <c r="U96" s="934"/>
      <c r="V96" s="737" t="s">
        <v>
2</v>
      </c>
      <c r="W96" s="576"/>
      <c r="X96" s="577"/>
      <c r="Y96" s="577"/>
      <c r="Z96" s="578"/>
      <c r="AA96" s="579"/>
      <c r="AB96" s="953" t="s">
        <v>
204</v>
      </c>
      <c r="AC96" s="954" t="str">
        <f>
IF(X97=0,"",IF(X97&gt;=200/3,"○","×"))</f>
        <v/>
      </c>
      <c r="AD96" s="958"/>
      <c r="AE96" s="733"/>
      <c r="AF96" s="733"/>
      <c r="AG96" s="733"/>
      <c r="AH96" s="733"/>
      <c r="AI96" s="733"/>
      <c r="AJ96" s="733"/>
      <c r="AK96" s="733"/>
      <c r="AL96" s="47"/>
      <c r="AU96" s="52"/>
    </row>
    <row r="97" spans="1:52" ht="17.25" customHeight="1" thickBot="1">
      <c r="A97" s="735"/>
      <c r="B97" s="735"/>
      <c r="C97" s="733"/>
      <c r="D97" s="946" t="s">
        <v>
432</v>
      </c>
      <c r="E97" s="947"/>
      <c r="F97" s="947"/>
      <c r="G97" s="947"/>
      <c r="H97" s="947"/>
      <c r="I97" s="947"/>
      <c r="J97" s="947"/>
      <c r="K97" s="947"/>
      <c r="L97" s="947"/>
      <c r="M97" s="947"/>
      <c r="N97" s="947"/>
      <c r="O97" s="935">
        <f>
SUM('別紙様式2-4 個表_ベースアップ'!AL12:AL111)</f>
        <v>
0</v>
      </c>
      <c r="P97" s="936"/>
      <c r="Q97" s="936"/>
      <c r="R97" s="936"/>
      <c r="S97" s="936"/>
      <c r="T97" s="936"/>
      <c r="U97" s="937"/>
      <c r="V97" s="738" t="s">
        <v>
2</v>
      </c>
      <c r="W97" s="581" t="s">
        <v>
44</v>
      </c>
      <c r="X97" s="938">
        <f>
IFERROR(O97/O96*100,0)</f>
        <v>
0</v>
      </c>
      <c r="Y97" s="939"/>
      <c r="Z97" s="574" t="s">
        <v>
45</v>
      </c>
      <c r="AA97" s="582" t="s">
        <v>
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
322</v>
      </c>
      <c r="P98" s="940"/>
      <c r="Q98" s="941"/>
      <c r="R98" s="942" t="e">
        <f>
O97/AH99</f>
        <v>
#VALUE!</v>
      </c>
      <c r="S98" s="943"/>
      <c r="T98" s="943"/>
      <c r="U98" s="944"/>
      <c r="V98" s="739" t="s">
        <v>
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464</v>
      </c>
      <c r="B99" s="751" t="s">
        <v>
16</v>
      </c>
      <c r="C99" s="751"/>
      <c r="D99" s="751"/>
      <c r="E99" s="751"/>
      <c r="F99" s="751"/>
      <c r="G99" s="751"/>
      <c r="H99" s="751"/>
      <c r="I99" s="751"/>
      <c r="J99" s="751"/>
      <c r="K99" s="751"/>
      <c r="L99" s="751"/>
      <c r="M99" s="751"/>
      <c r="N99" s="671"/>
      <c r="O99" s="299" t="s">
        <v>
33</v>
      </c>
      <c r="P99" s="214"/>
      <c r="Q99" s="925"/>
      <c r="R99" s="925"/>
      <c r="S99" s="214" t="s">
        <v>
12</v>
      </c>
      <c r="T99" s="925"/>
      <c r="U99" s="925"/>
      <c r="V99" s="214" t="s">
        <v>
13</v>
      </c>
      <c r="W99" s="950" t="s">
        <v>
14</v>
      </c>
      <c r="X99" s="950"/>
      <c r="Y99" s="214" t="s">
        <v>
33</v>
      </c>
      <c r="Z99" s="214"/>
      <c r="AA99" s="925"/>
      <c r="AB99" s="925"/>
      <c r="AC99" s="214" t="s">
        <v>
12</v>
      </c>
      <c r="AD99" s="925"/>
      <c r="AE99" s="925"/>
      <c r="AF99" s="214" t="s">
        <v>
13</v>
      </c>
      <c r="AG99" s="214" t="s">
        <v>
162</v>
      </c>
      <c r="AH99" s="214" t="str">
        <f>
IF(Q99&gt;=1,(AA99*12+AD99)-(Q99*12+T99)+1,"")</f>
        <v/>
      </c>
      <c r="AI99" s="950" t="s">
        <v>
163</v>
      </c>
      <c r="AJ99" s="950"/>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1151" t="s">
        <v>
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
49</v>
      </c>
      <c r="B107" s="887"/>
      <c r="C107" s="887"/>
      <c r="D107" s="1059"/>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1060" t="s">
        <v>
46</v>
      </c>
      <c r="B108" s="1061"/>
      <c r="C108" s="1061"/>
      <c r="D108" s="1061"/>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
50</v>
      </c>
      <c r="G109" s="321"/>
      <c r="H109" s="321"/>
      <c r="I109" s="321"/>
      <c r="J109" s="321"/>
      <c r="K109" s="325"/>
      <c r="L109" s="322" t="s">
        <v>
169</v>
      </c>
      <c r="M109" s="321"/>
      <c r="N109" s="321"/>
      <c r="O109" s="322"/>
      <c r="P109" s="322"/>
      <c r="Q109" s="326"/>
      <c r="R109" s="327"/>
      <c r="S109" s="322" t="s">
        <v>
43</v>
      </c>
      <c r="T109" s="322"/>
      <c r="U109" s="322" t="s">
        <v>
44</v>
      </c>
      <c r="V109" s="1158"/>
      <c r="W109" s="1158"/>
      <c r="X109" s="1158"/>
      <c r="Y109" s="1158"/>
      <c r="Z109" s="1158"/>
      <c r="AA109" s="1158"/>
      <c r="AB109" s="1158"/>
      <c r="AC109" s="1158"/>
      <c r="AD109" s="1158"/>
      <c r="AE109" s="1158"/>
      <c r="AF109" s="1158"/>
      <c r="AG109" s="1158"/>
      <c r="AH109" s="1158"/>
      <c r="AI109" s="1158"/>
      <c r="AJ109" s="328" t="s">
        <v>
45</v>
      </c>
      <c r="AK109" s="50"/>
    </row>
    <row r="110" spans="1:52" s="49" customFormat="1" ht="18" customHeight="1" thickBot="1">
      <c r="A110" s="1062"/>
      <c r="B110" s="995"/>
      <c r="C110" s="995"/>
      <c r="D110" s="995"/>
      <c r="E110" s="329" t="s">
        <v>
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
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
171</v>
      </c>
      <c r="F113" s="224"/>
      <c r="G113" s="224"/>
      <c r="H113" s="224"/>
      <c r="I113" s="224"/>
      <c r="J113" s="224"/>
      <c r="K113" s="224"/>
      <c r="L113" s="1004" t="s">
        <v>
172</v>
      </c>
      <c r="M113" s="1005"/>
      <c r="N113" s="1005"/>
      <c r="O113" s="1065"/>
      <c r="P113" s="1065"/>
      <c r="Q113" s="335" t="s">
        <v>
5</v>
      </c>
      <c r="R113" s="1065"/>
      <c r="S113" s="1065"/>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83" t="s">
        <v>
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
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
138</v>
      </c>
      <c r="B118" s="1061"/>
      <c r="C118" s="1061"/>
      <c r="D118" s="1149"/>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
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
49</v>
      </c>
      <c r="B120" s="887"/>
      <c r="C120" s="887"/>
      <c r="D120" s="1059"/>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1060" t="s">
        <v>
46</v>
      </c>
      <c r="B121" s="1061"/>
      <c r="C121" s="1061"/>
      <c r="D121" s="1061"/>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
50</v>
      </c>
      <c r="G122" s="321"/>
      <c r="H122" s="321"/>
      <c r="I122" s="321"/>
      <c r="J122" s="321"/>
      <c r="K122" s="353"/>
      <c r="L122" s="322" t="s">
        <v>
170</v>
      </c>
      <c r="M122" s="321"/>
      <c r="N122" s="321"/>
      <c r="O122" s="322"/>
      <c r="P122" s="322"/>
      <c r="Q122" s="326"/>
      <c r="R122" s="286"/>
      <c r="S122" s="322" t="s">
        <v>
43</v>
      </c>
      <c r="T122" s="322"/>
      <c r="U122" s="322" t="s">
        <v>
44</v>
      </c>
      <c r="V122" s="895"/>
      <c r="W122" s="895"/>
      <c r="X122" s="895"/>
      <c r="Y122" s="895"/>
      <c r="Z122" s="895"/>
      <c r="AA122" s="895"/>
      <c r="AB122" s="895"/>
      <c r="AC122" s="895"/>
      <c r="AD122" s="895"/>
      <c r="AE122" s="895"/>
      <c r="AF122" s="895"/>
      <c r="AG122" s="895"/>
      <c r="AH122" s="895"/>
      <c r="AI122" s="895"/>
      <c r="AJ122" s="328" t="s">
        <v>
45</v>
      </c>
      <c r="AK122" s="50"/>
    </row>
    <row r="123" spans="1:41" s="49" customFormat="1" ht="15.75" customHeight="1" thickBot="1">
      <c r="A123" s="1062"/>
      <c r="B123" s="995"/>
      <c r="C123" s="995"/>
      <c r="D123" s="995"/>
      <c r="E123" s="1069" t="s">
        <v>
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
171</v>
      </c>
      <c r="F126" s="224"/>
      <c r="G126" s="224"/>
      <c r="H126" s="224"/>
      <c r="I126" s="224"/>
      <c r="J126" s="224"/>
      <c r="K126" s="354"/>
      <c r="L126" s="1004" t="s">
        <v>
33</v>
      </c>
      <c r="M126" s="1005"/>
      <c r="N126" s="1003"/>
      <c r="O126" s="1003"/>
      <c r="P126" s="335" t="s">
        <v>
5</v>
      </c>
      <c r="Q126" s="1003"/>
      <c r="R126" s="1003"/>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83" t="s">
        <v>
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
49</v>
      </c>
      <c r="B130" s="947"/>
      <c r="C130" s="947"/>
      <c r="D130" s="1077"/>
      <c r="E130" s="1006" t="s">
        <v>
324</v>
      </c>
      <c r="F130" s="1007"/>
      <c r="G130" s="1007"/>
      <c r="H130" s="1008"/>
      <c r="I130" s="588"/>
      <c r="J130" s="1009" t="s">
        <v>
47</v>
      </c>
      <c r="K130" s="1009"/>
      <c r="L130" s="1009"/>
      <c r="M130" s="588"/>
      <c r="N130" s="1010" t="s">
        <v>
325</v>
      </c>
      <c r="O130" s="1010"/>
      <c r="P130" s="1010"/>
      <c r="Q130" s="1010"/>
      <c r="R130" s="1010"/>
      <c r="S130" s="1010"/>
      <c r="T130" s="588"/>
      <c r="U130" s="1010" t="s">
        <v>
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
43</v>
      </c>
      <c r="F131" s="1012"/>
      <c r="G131" s="1012"/>
      <c r="H131" s="1013"/>
      <c r="I131" s="588"/>
      <c r="J131" s="1009" t="s">
        <v>
92</v>
      </c>
      <c r="K131" s="1009"/>
      <c r="L131" s="1009"/>
      <c r="M131" s="588"/>
      <c r="N131" s="1009" t="s">
        <v>
327</v>
      </c>
      <c r="O131" s="1009"/>
      <c r="P131" s="1009"/>
      <c r="Q131" s="1009"/>
      <c r="R131" s="1009"/>
      <c r="S131" s="1009"/>
      <c r="T131" s="588"/>
      <c r="U131" s="1014" t="s">
        <v>
48</v>
      </c>
      <c r="V131" s="1014"/>
      <c r="W131" s="1014"/>
      <c r="X131" s="1014"/>
      <c r="Y131" s="1014"/>
      <c r="Z131" s="1014"/>
      <c r="AA131" s="673"/>
      <c r="AB131" s="1014" t="s">
        <v>
43</v>
      </c>
      <c r="AC131" s="1014"/>
      <c r="AD131" s="1014"/>
      <c r="AE131" s="316" t="s">
        <v>
44</v>
      </c>
      <c r="AF131" s="588"/>
      <c r="AG131" s="588"/>
      <c r="AH131" s="588"/>
      <c r="AI131" s="588"/>
      <c r="AJ131" s="590" t="s">
        <v>
45</v>
      </c>
      <c r="AK131" s="46"/>
      <c r="AL131" s="46"/>
    </row>
    <row r="132" spans="1:42" s="49" customFormat="1" ht="15.75" customHeight="1">
      <c r="A132" s="946" t="s">
        <v>
46</v>
      </c>
      <c r="B132" s="947"/>
      <c r="C132" s="947"/>
      <c r="D132" s="1077"/>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
50</v>
      </c>
      <c r="G133" s="660"/>
      <c r="H133" s="660"/>
      <c r="I133" s="660"/>
      <c r="J133" s="660"/>
      <c r="K133" s="591"/>
      <c r="L133" s="322" t="s">
        <v>
169</v>
      </c>
      <c r="M133" s="660"/>
      <c r="N133" s="660"/>
      <c r="O133" s="322"/>
      <c r="P133" s="322"/>
      <c r="Q133" s="326"/>
      <c r="R133" s="592"/>
      <c r="S133" s="322" t="s">
        <v>
43</v>
      </c>
      <c r="T133" s="322"/>
      <c r="U133" s="322" t="s">
        <v>
44</v>
      </c>
      <c r="V133" s="917"/>
      <c r="W133" s="917"/>
      <c r="X133" s="917"/>
      <c r="Y133" s="917"/>
      <c r="Z133" s="917"/>
      <c r="AA133" s="917"/>
      <c r="AB133" s="917"/>
      <c r="AC133" s="917"/>
      <c r="AD133" s="917"/>
      <c r="AE133" s="917"/>
      <c r="AF133" s="917"/>
      <c r="AG133" s="917"/>
      <c r="AH133" s="917"/>
      <c r="AI133" s="917"/>
      <c r="AJ133" s="328" t="s">
        <v>
45</v>
      </c>
      <c r="AK133" s="46"/>
      <c r="AL133" s="46"/>
    </row>
    <row r="134" spans="1:42" s="49" customFormat="1" ht="15.75" customHeight="1" thickBot="1">
      <c r="A134" s="1218"/>
      <c r="B134" s="1219"/>
      <c r="C134" s="1219"/>
      <c r="D134" s="1220"/>
      <c r="E134" s="326" t="s">
        <v>
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
171</v>
      </c>
      <c r="F137" s="224"/>
      <c r="G137" s="224"/>
      <c r="H137" s="224"/>
      <c r="I137" s="224"/>
      <c r="J137" s="224"/>
      <c r="K137" s="354"/>
      <c r="L137" s="1004" t="s">
        <v>
33</v>
      </c>
      <c r="M137" s="1005"/>
      <c r="N137" s="1217"/>
      <c r="O137" s="1217"/>
      <c r="P137" s="710" t="s">
        <v>
5</v>
      </c>
      <c r="Q137" s="1217"/>
      <c r="R137" s="1217"/>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83" t="s">
        <v>
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
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
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
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
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000"/>
      <c r="B156" s="392" t="s">
        <v>
57</v>
      </c>
      <c r="C156" s="899" t="s">
        <v>
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
230</v>
      </c>
      <c r="D157" s="912"/>
      <c r="E157" s="912"/>
      <c r="F157" s="912"/>
      <c r="G157" s="912"/>
      <c r="H157" s="912"/>
      <c r="I157" s="912"/>
      <c r="J157" s="913"/>
      <c r="K157" s="914"/>
      <c r="L157" s="915" t="s">
        <v>
231</v>
      </c>
      <c r="M157" s="994" t="s">
        <v>
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
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000"/>
      <c r="B166" s="407" t="s">
        <v>
226</v>
      </c>
      <c r="C166" s="905" t="s">
        <v>
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
240</v>
      </c>
      <c r="D167" s="1017"/>
      <c r="E167" s="1017"/>
      <c r="F167" s="1017"/>
      <c r="G167" s="1017"/>
      <c r="H167" s="1017"/>
      <c r="I167" s="1017"/>
      <c r="J167" s="1027"/>
      <c r="K167" s="408"/>
      <c r="L167" s="409" t="s">
        <v>
88</v>
      </c>
      <c r="M167" s="892" t="s">
        <v>
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
234</v>
      </c>
      <c r="M168" s="1030" t="s">
        <v>
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
233</v>
      </c>
      <c r="M169" s="1033" t="s">
        <v>
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
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
124</v>
      </c>
      <c r="AI171" s="774"/>
      <c r="AJ171" s="777"/>
      <c r="AK171" s="216"/>
    </row>
    <row r="172" spans="1:52" s="49" customFormat="1" ht="28.5" customHeight="1">
      <c r="A172" s="1035" t="s">
        <v>
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
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
309</v>
      </c>
      <c r="B178" s="1041"/>
      <c r="C178" s="1041"/>
      <c r="D178" s="1042"/>
      <c r="E178" s="1043" t="s">
        <v>
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
299</v>
      </c>
      <c r="B179" s="1017"/>
      <c r="C179" s="1017"/>
      <c r="D179" s="1018"/>
      <c r="E179" s="786"/>
      <c r="F179" s="1038" t="s">
        <v>
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
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
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
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
300</v>
      </c>
      <c r="B183" s="1017"/>
      <c r="C183" s="1017"/>
      <c r="D183" s="1018"/>
      <c r="E183" s="789"/>
      <c r="F183" s="1072" t="s">
        <v>
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
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
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
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
301</v>
      </c>
      <c r="B187" s="1017"/>
      <c r="C187" s="1017"/>
      <c r="D187" s="1018"/>
      <c r="E187" s="790"/>
      <c r="F187" s="1036" t="s">
        <v>
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
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
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
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
302</v>
      </c>
      <c r="B191" s="1017"/>
      <c r="C191" s="1017"/>
      <c r="D191" s="1018"/>
      <c r="E191" s="790"/>
      <c r="F191" s="1074" t="s">
        <v>
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
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
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
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
303</v>
      </c>
      <c r="B195" s="1017"/>
      <c r="C195" s="1017"/>
      <c r="D195" s="1018"/>
      <c r="E195" s="790"/>
      <c r="F195" s="1074" t="s">
        <v>
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
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
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
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
304</v>
      </c>
      <c r="B199" s="1017"/>
      <c r="C199" s="1017"/>
      <c r="D199" s="1018"/>
      <c r="E199" s="790"/>
      <c r="F199" s="1075" t="s">
        <v>
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
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
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
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
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
39</v>
      </c>
      <c r="B207" s="947"/>
      <c r="C207" s="947"/>
      <c r="D207" s="1051"/>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
75</v>
      </c>
      <c r="G208" s="1023"/>
      <c r="H208" s="1023"/>
      <c r="I208" s="1023"/>
      <c r="J208" s="1023"/>
      <c r="K208" s="1023"/>
      <c r="L208" s="1023"/>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
40</v>
      </c>
      <c r="B209" s="1056"/>
      <c r="C209" s="1056"/>
      <c r="D209" s="1057"/>
      <c r="E209" s="428"/>
      <c r="F209" s="1031" t="s">
        <v>
42</v>
      </c>
      <c r="G209" s="1031"/>
      <c r="H209" s="1031"/>
      <c r="I209" s="1031"/>
      <c r="J209" s="1031"/>
      <c r="K209" s="1031"/>
      <c r="L209" s="1031"/>
      <c r="M209" s="1031"/>
      <c r="N209" s="1031"/>
      <c r="O209" s="1031"/>
      <c r="P209" s="1031"/>
      <c r="Q209" s="1031"/>
      <c r="R209" s="1031"/>
      <c r="S209" s="1031"/>
      <c r="T209" s="103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
63</v>
      </c>
      <c r="G210" s="435"/>
      <c r="H210" s="1073"/>
      <c r="I210" s="1073"/>
      <c r="J210" s="1073"/>
      <c r="K210" s="1073"/>
      <c r="L210" s="1073"/>
      <c r="M210" s="1073"/>
      <c r="N210" s="1073"/>
      <c r="O210" s="1073"/>
      <c r="P210" s="1073"/>
      <c r="Q210" s="1073"/>
      <c r="R210" s="1073"/>
      <c r="S210" s="1073"/>
      <c r="T210" s="1073"/>
      <c r="U210" s="1073"/>
      <c r="V210" s="1073"/>
      <c r="W210" s="1073"/>
      <c r="X210" s="1073"/>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83" t="s">
        <v>
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
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
69</v>
      </c>
      <c r="AA214" s="1221"/>
      <c r="AB214" s="1221"/>
      <c r="AC214" s="1221"/>
      <c r="AD214" s="1221"/>
      <c r="AE214" s="1221"/>
      <c r="AF214" s="1221"/>
      <c r="AG214" s="1221"/>
      <c r="AH214" s="1221"/>
      <c r="AI214" s="1221"/>
      <c r="AJ214" s="1221"/>
      <c r="AK214" s="122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
71</v>
      </c>
      <c r="AA215" s="1222"/>
      <c r="AB215" s="1222"/>
      <c r="AC215" s="1222"/>
      <c r="AD215" s="1222"/>
      <c r="AE215" s="1222"/>
      <c r="AF215" s="1222"/>
      <c r="AG215" s="1222"/>
      <c r="AH215" s="1222"/>
      <c r="AI215" s="1222"/>
      <c r="AJ215" s="1222"/>
      <c r="AK215" s="1223"/>
    </row>
    <row r="216" spans="1:52" ht="16.5" customHeight="1">
      <c r="A216" s="441"/>
      <c r="B216" s="447"/>
      <c r="C216" s="448" t="s">
        <v>
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
72</v>
      </c>
      <c r="AA216" s="1224"/>
      <c r="AB216" s="1224"/>
      <c r="AC216" s="1224"/>
      <c r="AD216" s="1224"/>
      <c r="AE216" s="1224"/>
      <c r="AF216" s="1224"/>
      <c r="AG216" s="1224"/>
      <c r="AH216" s="1224"/>
      <c r="AI216" s="1224"/>
      <c r="AJ216" s="1224"/>
      <c r="AK216" s="122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
224</v>
      </c>
      <c r="AA217" s="1224"/>
      <c r="AB217" s="1224"/>
      <c r="AC217" s="1224"/>
      <c r="AD217" s="1224"/>
      <c r="AE217" s="1224"/>
      <c r="AF217" s="1224"/>
      <c r="AG217" s="1224"/>
      <c r="AH217" s="1224"/>
      <c r="AI217" s="1224"/>
      <c r="AJ217" s="1224"/>
      <c r="AK217" s="122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
243</v>
      </c>
      <c r="AA218" s="1224"/>
      <c r="AB218" s="1224"/>
      <c r="AC218" s="1224"/>
      <c r="AD218" s="1224"/>
      <c r="AE218" s="1224"/>
      <c r="AF218" s="1224"/>
      <c r="AG218" s="1224"/>
      <c r="AH218" s="1224"/>
      <c r="AI218" s="1224"/>
      <c r="AJ218" s="1224"/>
      <c r="AK218" s="1225"/>
    </row>
    <row r="219" spans="1:52" ht="24.75" customHeight="1">
      <c r="A219" s="441"/>
      <c r="B219" s="447"/>
      <c r="C219" s="1046" t="s">
        <v>
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
153</v>
      </c>
      <c r="AA219" s="1224"/>
      <c r="AB219" s="1224"/>
      <c r="AC219" s="1224"/>
      <c r="AD219" s="1224"/>
      <c r="AE219" s="1224"/>
      <c r="AF219" s="1224"/>
      <c r="AG219" s="1224"/>
      <c r="AH219" s="1224"/>
      <c r="AI219" s="1224"/>
      <c r="AJ219" s="1224"/>
      <c r="AK219" s="1225"/>
    </row>
    <row r="220" spans="1:52" ht="16.5" customHeight="1">
      <c r="A220" s="441"/>
      <c r="B220" s="447"/>
      <c r="C220" s="1046" t="s">
        <v>
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
154</v>
      </c>
      <c r="AA220" s="1209"/>
      <c r="AB220" s="1209"/>
      <c r="AC220" s="1209"/>
      <c r="AD220" s="1209"/>
      <c r="AE220" s="1209"/>
      <c r="AF220" s="1209"/>
      <c r="AG220" s="1209"/>
      <c r="AH220" s="1209"/>
      <c r="AI220" s="1209"/>
      <c r="AJ220" s="1209"/>
      <c r="AK220" s="1210"/>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
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1216" t="s">
        <v>
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
161</v>
      </c>
      <c r="C224" s="1215" t="s">
        <v>
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
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83"/>
      <c r="E229" s="1084"/>
      <c r="F229" s="463" t="s">
        <v>
5</v>
      </c>
      <c r="G229" s="1083"/>
      <c r="H229" s="1084"/>
      <c r="I229" s="463" t="s">
        <v>
4</v>
      </c>
      <c r="J229" s="1083"/>
      <c r="K229" s="1084"/>
      <c r="L229" s="463" t="s">
        <v>
3</v>
      </c>
      <c r="M229" s="464"/>
      <c r="N229" s="1085" t="s">
        <v>
6</v>
      </c>
      <c r="O229" s="1085"/>
      <c r="P229" s="1085"/>
      <c r="Q229" s="1086" t="str">
        <f>
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
94</v>
      </c>
      <c r="O230" s="1078"/>
      <c r="P230" s="1078"/>
      <c r="Q230" s="1079" t="s">
        <v>
95</v>
      </c>
      <c r="R230" s="1079"/>
      <c r="S230" s="1080"/>
      <c r="T230" s="1080"/>
      <c r="U230" s="1080"/>
      <c r="V230" s="1080"/>
      <c r="W230" s="1080"/>
      <c r="X230" s="1081" t="s">
        <v>
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
"平成,令和"</formula1>
    </dataValidation>
    <dataValidation type="list" allowBlank="1" showInputMessage="1" showErrorMessage="1" sqref="W19 B19 L19" xr:uid="{00000000-0002-0000-0200-000003000000}">
      <formula1>
"○,×"</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206</xdr:row>
                    <xdr:rowOff>
47625</xdr:rowOff>
                  </from>
                  <to>
                    <xdr:col>
5</xdr:col>
                    <xdr:colOff>
19050</xdr:colOff>
                    <xdr:row>
206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207</xdr:row>
                    <xdr:rowOff>
38100</xdr:rowOff>
                  </from>
                  <to>
                    <xdr:col>
5</xdr:col>
                    <xdr:colOff>
19050</xdr:colOff>
                    <xdr:row>
207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207</xdr:row>
                    <xdr:rowOff>
171450</xdr:rowOff>
                  </from>
                  <to>
                    <xdr:col>
5</xdr:col>
                    <xdr:colOff>
0</xdr:colOff>
                    <xdr:row>
209</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206</xdr:row>
                    <xdr:rowOff>
28575</xdr:rowOff>
                  </from>
                  <to>
                    <xdr:col>
19</xdr:col>
                    <xdr:colOff>
28575</xdr:colOff>
                    <xdr:row>
206</xdr:row>
                    <xdr:rowOff>
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28575</xdr:colOff>
                    <xdr:row>
108</xdr:row>
                    <xdr:rowOff>
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219075</xdr:rowOff>
                  </from>
                  <to>
                    <xdr:col>
5</xdr:col>
                    <xdr:colOff>
28575</xdr:colOff>
                    <xdr:row>
107</xdr:row>
                    <xdr:rowOff>
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171450</xdr:colOff>
                    <xdr:row>
105</xdr:row>
                    <xdr:rowOff>
219075</xdr:rowOff>
                  </from>
                  <to>
                    <xdr:col>
9</xdr:col>
                    <xdr:colOff>
28575</xdr:colOff>
                    <xdr:row>
107</xdr:row>
                    <xdr:rowOff>
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171450</xdr:colOff>
                    <xdr:row>
105</xdr:row>
                    <xdr:rowOff>
219075</xdr:rowOff>
                  </from>
                  <to>
                    <xdr:col>
15</xdr:col>
                    <xdr:colOff>
28575</xdr:colOff>
                    <xdr:row>
107</xdr:row>
                    <xdr:rowOff>
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171450</xdr:colOff>
                    <xdr:row>
105</xdr:row>
                    <xdr:rowOff>
219075</xdr:rowOff>
                  </from>
                  <to>
                    <xdr:col>
22</xdr:col>
                    <xdr:colOff>
28575</xdr:colOff>
                    <xdr:row>
107</xdr:row>
                    <xdr:rowOff>
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171450</xdr:colOff>
                    <xdr:row>
105</xdr:row>
                    <xdr:rowOff>
219075</xdr:rowOff>
                  </from>
                  <to>
                    <xdr:col>
26</xdr:col>
                    <xdr:colOff>
28575</xdr:colOff>
                    <xdr:row>
107</xdr:row>
                    <xdr:rowOff>
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180975</xdr:colOff>
                    <xdr:row>
108</xdr:row>
                    <xdr:rowOff>
0</xdr:rowOff>
                  </from>
                  <to>
                    <xdr:col>
11</xdr:col>
                    <xdr:colOff>
38100</xdr:colOff>
                    <xdr:row>
108</xdr:row>
                    <xdr:rowOff>
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161925</xdr:colOff>
                    <xdr:row>
108</xdr:row>
                    <xdr:rowOff>
0</xdr:rowOff>
                  </from>
                  <to>
                    <xdr:col>
18</xdr:col>
                    <xdr:colOff>
19050</xdr:colOff>
                    <xdr:row>
108</xdr:row>
                    <xdr:rowOff>
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180975</xdr:colOff>
                    <xdr:row>
112</xdr:row>
                    <xdr:rowOff>
0</xdr:rowOff>
                  </from>
                  <to>
                    <xdr:col>
22</xdr:col>
                    <xdr:colOff>
38100</xdr:colOff>
                    <xdr:row>
112</xdr:row>
                    <xdr:rowOff>
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180975</xdr:colOff>
                    <xdr:row>
112</xdr:row>
                    <xdr:rowOff>
0</xdr:rowOff>
                  </from>
                  <to>
                    <xdr:col>
26</xdr:col>
                    <xdr:colOff>
38100</xdr:colOff>
                    <xdr:row>
112</xdr:row>
                    <xdr:rowOff>
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171450</xdr:rowOff>
                  </from>
                  <to>
                    <xdr:col>
5</xdr:col>
                    <xdr:colOff>
28575</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171450</xdr:colOff>
                    <xdr:row>
118</xdr:row>
                    <xdr:rowOff>
323850</xdr:rowOff>
                  </from>
                  <to>
                    <xdr:col>
9</xdr:col>
                    <xdr:colOff>
28575</xdr:colOff>
                    <xdr:row>
120</xdr:row>
                    <xdr:rowOff>
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171450</xdr:colOff>
                    <xdr:row>
118</xdr:row>
                    <xdr:rowOff>
323850</xdr:rowOff>
                  </from>
                  <to>
                    <xdr:col>
15</xdr:col>
                    <xdr:colOff>
28575</xdr:colOff>
                    <xdr:row>
120</xdr:row>
                    <xdr:rowOff>
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180975</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180975</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180975</xdr:colOff>
                    <xdr:row>
120</xdr:row>
                    <xdr:rowOff>
171450</xdr:rowOff>
                  </from>
                  <to>
                    <xdr:col>
11</xdr:col>
                    <xdr:colOff>
38100</xdr:colOff>
                    <xdr:row>
122</xdr:row>
                    <xdr:rowOff>
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171450</xdr:colOff>
                    <xdr:row>
120</xdr:row>
                    <xdr:rowOff>
171450</xdr:rowOff>
                  </from>
                  <to>
                    <xdr:col>
18</xdr:col>
                    <xdr:colOff>
28575</xdr:colOff>
                    <xdr:row>
122</xdr:row>
                    <xdr:rowOff>
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171450</xdr:colOff>
                    <xdr:row>
124</xdr:row>
                    <xdr:rowOff>
142875</xdr:rowOff>
                  </from>
                  <to>
                    <xdr:col>
21</xdr:col>
                    <xdr:colOff>
28575</xdr:colOff>
                    <xdr:row>
126</xdr:row>
                    <xdr:rowOff>
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171450</xdr:colOff>
                    <xdr:row>
124</xdr:row>
                    <xdr:rowOff>
142875</xdr:rowOff>
                  </from>
                  <to>
                    <xdr:col>
25</xdr:col>
                    <xdr:colOff>
28575</xdr:colOff>
                    <xdr:row>
126</xdr:row>
                    <xdr:rowOff>
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200025</xdr:colOff>
                    <xdr:row>
118</xdr:row>
                    <xdr:rowOff>
323850</xdr:rowOff>
                  </from>
                  <to>
                    <xdr:col>
5</xdr:col>
                    <xdr:colOff>
19050</xdr:colOff>
                    <xdr:row>
120</xdr:row>
                    <xdr:rowOff>
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171450</xdr:colOff>
                    <xdr:row>
147</xdr:row>
                    <xdr:rowOff>
57150</xdr:rowOff>
                  </from>
                  <to>
                    <xdr:col>
29</xdr:col>
                    <xdr:colOff>
0</xdr:colOff>
                    <xdr:row>
149</xdr:row>
                    <xdr:rowOff>
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180975</xdr:colOff>
                    <xdr:row>
165</xdr:row>
                    <xdr:rowOff>
323850</xdr:rowOff>
                  </from>
                  <to>
                    <xdr:col>
11</xdr:col>
                    <xdr:colOff>
0</xdr:colOff>
                    <xdr:row>
167</xdr:row>
                    <xdr:rowOff>
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180975</xdr:colOff>
                    <xdr:row>
167</xdr:row>
                    <xdr:rowOff>
85725</xdr:rowOff>
                  </from>
                  <to>
                    <xdr:col>
11</xdr:col>
                    <xdr:colOff>
0</xdr:colOff>
                    <xdr:row>
167</xdr:row>
                    <xdr:rowOff>
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180975</xdr:colOff>
                    <xdr:row>
168</xdr:row>
                    <xdr:rowOff>
28575</xdr:rowOff>
                  </from>
                  <to>
                    <xdr:col>
11</xdr:col>
                    <xdr:colOff>
19050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171450</xdr:colOff>
                    <xdr:row>
147</xdr:row>
                    <xdr:rowOff>
57150</xdr:rowOff>
                  </from>
                  <to>
                    <xdr:col>
33</xdr:col>
                    <xdr:colOff>
0</xdr:colOff>
                    <xdr:row>
149</xdr:row>
                    <xdr:rowOff>
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171450</xdr:colOff>
                    <xdr:row>
153</xdr:row>
                    <xdr:rowOff>
85725</xdr:rowOff>
                  </from>
                  <to>
                    <xdr:col>
29</xdr:col>
                    <xdr:colOff>
0</xdr:colOff>
                    <xdr:row>
155</xdr:row>
                    <xdr:rowOff>
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161925</xdr:colOff>
                    <xdr:row>
153</xdr:row>
                    <xdr:rowOff>
85725</xdr:rowOff>
                  </from>
                  <to>
                    <xdr:col>
32</xdr:col>
                    <xdr:colOff>
180975</xdr:colOff>
                    <xdr:row>
155</xdr:row>
                    <xdr:rowOff>
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180975</xdr:colOff>
                    <xdr:row>
158</xdr:row>
                    <xdr:rowOff>
161925</xdr:rowOff>
                  </from>
                  <to>
                    <xdr:col>
11</xdr:col>
                    <xdr:colOff>
9525</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171450</xdr:colOff>
                    <xdr:row>
160</xdr:row>
                    <xdr:rowOff>
219075</xdr:rowOff>
                  </from>
                  <to>
                    <xdr:col>
11</xdr:col>
                    <xdr:colOff>
0</xdr:colOff>
                    <xdr:row>
160</xdr:row>
                    <xdr:rowOff>
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161925</xdr:colOff>
                    <xdr:row>
164</xdr:row>
                    <xdr:rowOff>
0</xdr:rowOff>
                  </from>
                  <to>
                    <xdr:col>
29</xdr:col>
                    <xdr:colOff>
0</xdr:colOff>
                    <xdr:row>
165</xdr:row>
                    <xdr:rowOff>
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171450</xdr:colOff>
                    <xdr:row>
164</xdr:row>
                    <xdr:rowOff>
0</xdr:rowOff>
                  </from>
                  <to>
                    <xdr:col>
33</xdr:col>
                    <xdr:colOff>
0</xdr:colOff>
                    <xdr:row>
165</xdr:row>
                    <xdr:rowOff>
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171450</xdr:colOff>
                    <xdr:row>
207</xdr:row>
                    <xdr:rowOff>
28575</xdr:rowOff>
                  </from>
                  <to>
                    <xdr:col>
19</xdr:col>
                    <xdr:colOff>
28575</xdr:colOff>
                    <xdr:row>
207</xdr:row>
                    <xdr:rowOff>
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171450</xdr:colOff>
                    <xdr:row>
208</xdr:row>
                    <xdr:rowOff>
19050</xdr:rowOff>
                  </from>
                  <to>
                    <xdr:col>
22</xdr:col>
                    <xdr:colOff>
28575</xdr:colOff>
                    <xdr:row>
208</xdr:row>
                    <xdr:rowOff>
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19050</xdr:rowOff>
                  </from>
                  <to>
                    <xdr:col>
27</xdr:col>
                    <xdr:colOff>
47625</xdr:colOff>
                    <xdr:row>
209</xdr:row>
                    <xdr:rowOff>
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9525</xdr:rowOff>
                  </from>
                  <to>
                    <xdr:col>
11</xdr:col>
                    <xdr:colOff>
28575</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180975</xdr:colOff>
                    <xdr:row>
68</xdr:row>
                    <xdr:rowOff>
9525</xdr:rowOff>
                  </from>
                  <to>
                    <xdr:col>
11</xdr:col>
                    <xdr:colOff>
19050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180975</xdr:colOff>
                    <xdr:row>
70</xdr:row>
                    <xdr:rowOff>
9525</xdr:rowOff>
                  </from>
                  <to>
                    <xdr:col>
11</xdr:col>
                    <xdr:colOff>
19050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180975</xdr:colOff>
                    <xdr:row>
72</xdr:row>
                    <xdr:rowOff>
9525</xdr:rowOff>
                  </from>
                  <to>
                    <xdr:col>
11</xdr:col>
                    <xdr:colOff>
19050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28575</xdr:colOff>
                    <xdr:row>
77</xdr:row>
                    <xdr:rowOff>
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219075</xdr:rowOff>
                  </from>
                  <to>
                    <xdr:col>
3</xdr:col>
                    <xdr:colOff>
28575</xdr:colOff>
                    <xdr:row>
78</xdr:row>
                    <xdr:rowOff>
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19050</xdr:rowOff>
                  </from>
                  <to>
                    <xdr:col>
3</xdr:col>
                    <xdr:colOff>
28575</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28575</xdr:colOff>
                    <xdr:row>
79</xdr:row>
                    <xdr:rowOff>
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19050</xdr:colOff>
                    <xdr:row>
215</xdr:row>
                    <xdr:rowOff>
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19050</xdr:colOff>
                    <xdr:row>
216</xdr:row>
                    <xdr:rowOff>
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9525</xdr:colOff>
                    <xdr:row>
219</xdr:row>
                    <xdr:rowOff>
304800</xdr:rowOff>
                  </from>
                  <to>
                    <xdr:col>
2</xdr:col>
                    <xdr:colOff>
28575</xdr:colOff>
                    <xdr:row>
221</xdr:row>
                    <xdr:rowOff>
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47625</xdr:rowOff>
                  </from>
                  <to>
                    <xdr:col>
2</xdr:col>
                    <xdr:colOff>
19050</xdr:colOff>
                    <xdr:row>
218</xdr:row>
                    <xdr:rowOff>
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19050</xdr:colOff>
                    <xdr:row>
217</xdr:row>
                    <xdr:rowOff>
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19050</xdr:colOff>
                    <xdr:row>
218</xdr:row>
                    <xdr:rowOff>
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180975</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180975</xdr:colOff>
                    <xdr:row>
180</xdr:row>
                    <xdr:rowOff>
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180975</xdr:colOff>
                    <xdr:row>
181</xdr:row>
                    <xdr:rowOff>
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180975</xdr:colOff>
                    <xdr:row>
182</xdr:row>
                    <xdr:rowOff>
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180975</xdr:colOff>
                    <xdr:row>
182</xdr:row>
                    <xdr:rowOff>
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180975</xdr:colOff>
                    <xdr:row>
184</xdr:row>
                    <xdr:rowOff>
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180975</xdr:colOff>
                    <xdr:row>
185</xdr:row>
                    <xdr:rowOff>
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180975</xdr:colOff>
                    <xdr:row>
186</xdr:row>
                    <xdr:rowOff>
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180975</xdr:colOff>
                    <xdr:row>
187</xdr:row>
                    <xdr:rowOff>
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180975</xdr:colOff>
                    <xdr:row>
187</xdr:row>
                    <xdr:rowOff>
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180975</xdr:colOff>
                    <xdr:row>
189</xdr:row>
                    <xdr:rowOff>
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180975</xdr:colOff>
                    <xdr:row>
190</xdr:row>
                    <xdr:rowOff>
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180975</xdr:colOff>
                    <xdr:row>
190</xdr:row>
                    <xdr:rowOff>
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180975</xdr:colOff>
                    <xdr:row>
192</xdr:row>
                    <xdr:rowOff>
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180975</xdr:colOff>
                    <xdr:row>
193</xdr:row>
                    <xdr:rowOff>
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180975</xdr:colOff>
                    <xdr:row>
194</xdr:row>
                    <xdr:rowOff>
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180975</xdr:colOff>
                    <xdr:row>
195</xdr:row>
                    <xdr:rowOff>
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180975</xdr:colOff>
                    <xdr:row>
195</xdr:row>
                    <xdr:rowOff>
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180975</xdr:colOff>
                    <xdr:row>
197</xdr:row>
                    <xdr:rowOff>
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180975</xdr:colOff>
                    <xdr:row>
198</xdr:row>
                    <xdr:rowOff>
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180975</xdr:colOff>
                    <xdr:row>
199</xdr:row>
                    <xdr:rowOff>
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180975</xdr:colOff>
                    <xdr:row>
200</xdr:row>
                    <xdr:rowOff>
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180975</xdr:colOff>
                    <xdr:row>
201</xdr:row>
                    <xdr:rowOff>
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180975</xdr:colOff>
                    <xdr:row>
202</xdr:row>
                    <xdr:rowOff>
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161925</xdr:colOff>
                    <xdr:row>
132</xdr:row>
                    <xdr:rowOff>
0</xdr:rowOff>
                  </from>
                  <to>
                    <xdr:col>
18</xdr:col>
                    <xdr:colOff>
19050</xdr:colOff>
                    <xdr:row>
132</xdr:row>
                    <xdr:rowOff>
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247650</xdr:rowOff>
                  </from>
                  <to>
                    <xdr:col>
5</xdr:col>
                    <xdr:colOff>
28575</xdr:colOff>
                    <xdr:row>
132</xdr:row>
                    <xdr:rowOff>
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247650</xdr:rowOff>
                  </from>
                  <to>
                    <xdr:col>
11</xdr:col>
                    <xdr:colOff>
47625</xdr:colOff>
                    <xdr:row>
132</xdr:row>
                    <xdr:rowOff>
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19050</xdr:rowOff>
                  </from>
                  <to>
                    <xdr:col>
9</xdr:col>
                    <xdr:colOff>
47625</xdr:colOff>
                    <xdr:row>
130</xdr:row>
                    <xdr:rowOff>
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19050</xdr:rowOff>
                  </from>
                  <to>
                    <xdr:col>
9</xdr:col>
                    <xdr:colOff>
47625</xdr:colOff>
                    <xdr:row>
129</xdr:row>
                    <xdr:rowOff>
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19050</xdr:rowOff>
                  </from>
                  <to>
                    <xdr:col>
13</xdr:col>
                    <xdr:colOff>
47625</xdr:colOff>
                    <xdr:row>
129</xdr:row>
                    <xdr:rowOff>
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19050</xdr:rowOff>
                  </from>
                  <to>
                    <xdr:col>
20</xdr:col>
                    <xdr:colOff>
47625</xdr:colOff>
                    <xdr:row>
129</xdr:row>
                    <xdr:rowOff>
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19050</xdr:rowOff>
                  </from>
                  <to>
                    <xdr:col>
13</xdr:col>
                    <xdr:colOff>
47625</xdr:colOff>
                    <xdr:row>
130</xdr:row>
                    <xdr:rowOff>
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19050</xdr:rowOff>
                  </from>
                  <to>
                    <xdr:col>
20</xdr:col>
                    <xdr:colOff>
47625</xdr:colOff>
                    <xdr:row>
130</xdr:row>
                    <xdr:rowOff>
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19050</xdr:rowOff>
                  </from>
                  <to>
                    <xdr:col>
27</xdr:col>
                    <xdr:colOff>
47625</xdr:colOff>
                    <xdr:row>
130</xdr:row>
                    <xdr:rowOff>
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180975</xdr:colOff>
                    <xdr:row>
116</xdr:row>
                    <xdr:rowOff>
819150</xdr:rowOff>
                  </from>
                  <to>
                    <xdr:col>
14</xdr:col>
                    <xdr:colOff>
38100</xdr:colOff>
                    <xdr:row>
118</xdr:row>
                    <xdr:rowOff>
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180975</xdr:colOff>
                    <xdr:row>
116</xdr:row>
                    <xdr:rowOff>
819150</xdr:rowOff>
                  </from>
                  <to>
                    <xdr:col>
21</xdr:col>
                    <xdr:colOff>
38100</xdr:colOff>
                    <xdr:row>
118</xdr:row>
                    <xdr:rowOff>
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209550</xdr:colOff>
                    <xdr:row>
116</xdr:row>
                    <xdr:rowOff>
819150</xdr:rowOff>
                  </from>
                  <to>
                    <xdr:col>
5</xdr:col>
                    <xdr:colOff>
19050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171450</xdr:colOff>
                    <xdr:row>
135</xdr:row>
                    <xdr:rowOff>
142875</xdr:rowOff>
                  </from>
                  <to>
                    <xdr:col>
21</xdr:col>
                    <xdr:colOff>
28575</xdr:colOff>
                    <xdr:row>
137</xdr:row>
                    <xdr:rowOff>
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171450</xdr:colOff>
                    <xdr:row>
135</xdr:row>
                    <xdr:rowOff>
142875</xdr:rowOff>
                  </from>
                  <to>
                    <xdr:col>
25</xdr:col>
                    <xdr:colOff>
28575</xdr:colOff>
                    <xdr:row>
137</xdr:row>
                    <xdr:rowOff>
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19050</xdr:colOff>
                    <xdr:row>
220</xdr:row>
                    <xdr:rowOff>
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180975</xdr:colOff>
                    <xdr:row>
209</xdr:row>
                    <xdr:rowOff>
152400</xdr:rowOff>
                  </from>
                  <to>
                    <xdr:col>
33</xdr:col>
                    <xdr:colOff>
38100</xdr:colOff>
                    <xdr:row>
211</xdr:row>
                    <xdr:rowOff>
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180975</xdr:colOff>
                    <xdr:row>
201</xdr:row>
                    <xdr:rowOff>
133350</xdr:rowOff>
                  </from>
                  <to>
                    <xdr:col>
33</xdr:col>
                    <xdr:colOff>
38100</xdr:colOff>
                    <xdr:row>
203</xdr:row>
                    <xdr:rowOff>
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180975</xdr:colOff>
                    <xdr:row>
112</xdr:row>
                    <xdr:rowOff>
180975</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180975</xdr:colOff>
                    <xdr:row>
125</xdr:row>
                    <xdr:rowOff>
190500</xdr:rowOff>
                  </from>
                  <to>
                    <xdr:col>
33</xdr:col>
                    <xdr:colOff>
38100</xdr:colOff>
                    <xdr:row>
127</xdr:row>
                    <xdr:rowOff>
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180975</xdr:rowOff>
                  </from>
                  <to>
                    <xdr:col>
33</xdr:col>
                    <xdr:colOff>
47625</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180975</xdr:colOff>
                    <xdr:row>
151</xdr:row>
                    <xdr:rowOff>
180975</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180975</xdr:colOff>
                    <xdr:row>
161</xdr:row>
                    <xdr:rowOff>
180975</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180975</xdr:colOff>
                    <xdr:row>
169</xdr:row>
                    <xdr:rowOff>
180975</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
81</v>
      </c>
      <c r="B1" s="180"/>
      <c r="C1" s="180"/>
      <c r="D1" s="180"/>
      <c r="E1" s="180"/>
      <c r="F1" s="180"/>
      <c r="G1" s="183" t="s">
        <v>
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0.10000000000000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
467</v>
      </c>
      <c r="B5" s="1267"/>
      <c r="C5" s="1267"/>
      <c r="D5" s="1267"/>
      <c r="E5" s="1267"/>
      <c r="F5" s="1267"/>
      <c r="G5" s="1267"/>
      <c r="H5" s="1267"/>
      <c r="I5" s="1267"/>
      <c r="J5" s="1267"/>
      <c r="K5" s="1267"/>
      <c r="L5" s="1267"/>
      <c r="M5" s="1267"/>
      <c r="N5" s="1267"/>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0.10000000000000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
7</v>
      </c>
      <c r="C7" s="1253"/>
      <c r="D7" s="1253"/>
      <c r="E7" s="1253"/>
      <c r="F7" s="1253"/>
      <c r="G7" s="1253"/>
      <c r="H7" s="1253"/>
      <c r="I7" s="1253"/>
      <c r="J7" s="1253"/>
      <c r="K7" s="1254"/>
      <c r="L7" s="1258" t="s">
        <v>
108</v>
      </c>
      <c r="M7" s="476"/>
      <c r="N7" s="477"/>
      <c r="O7" s="1260" t="s">
        <v>
126</v>
      </c>
      <c r="P7" s="1262" t="s">
        <v>
68</v>
      </c>
      <c r="Q7" s="1264" t="s">
        <v>
410</v>
      </c>
      <c r="R7" s="1238" t="s">
        <v>
441</v>
      </c>
      <c r="S7" s="478" t="s">
        <v>
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
182</v>
      </c>
      <c r="N8" s="1232"/>
      <c r="O8" s="1261"/>
      <c r="P8" s="1263"/>
      <c r="Q8" s="1265"/>
      <c r="R8" s="1239"/>
      <c r="S8" s="480"/>
      <c r="T8" s="1248" t="s">
        <v>
34</v>
      </c>
      <c r="U8" s="1249"/>
      <c r="V8" s="1240" t="s">
        <v>
28</v>
      </c>
      <c r="W8" s="1241"/>
      <c r="X8" s="1241"/>
      <c r="Y8" s="1241"/>
      <c r="Z8" s="1241"/>
      <c r="AA8" s="1241"/>
      <c r="AB8" s="1241"/>
      <c r="AC8" s="1241"/>
      <c r="AD8" s="1241"/>
      <c r="AE8" s="1241"/>
      <c r="AF8" s="1241"/>
      <c r="AG8" s="1242"/>
      <c r="AH8" s="1238" t="s">
        <v>
446</v>
      </c>
    </row>
    <row r="9" spans="1:34" ht="13.5" customHeight="1">
      <c r="A9" s="1251"/>
      <c r="B9" s="1255"/>
      <c r="C9" s="1256"/>
      <c r="D9" s="1256"/>
      <c r="E9" s="1256"/>
      <c r="F9" s="1256"/>
      <c r="G9" s="1256"/>
      <c r="H9" s="1256"/>
      <c r="I9" s="1256"/>
      <c r="J9" s="1256"/>
      <c r="K9" s="1257"/>
      <c r="L9" s="1259"/>
      <c r="M9" s="481"/>
      <c r="N9" s="482"/>
      <c r="O9" s="1261"/>
      <c r="P9" s="1263"/>
      <c r="Q9" s="1265"/>
      <c r="R9" s="1239"/>
      <c r="S9" s="1233" t="s">
        <v>
84</v>
      </c>
      <c r="T9" s="1234" t="s">
        <v>
445</v>
      </c>
      <c r="U9" s="1236" t="s">
        <v>
111</v>
      </c>
      <c r="V9" s="1227" t="s">
        <v>
444</v>
      </c>
      <c r="W9" s="1228"/>
      <c r="X9" s="1228"/>
      <c r="Y9" s="1228"/>
      <c r="Z9" s="1228"/>
      <c r="AA9" s="1228"/>
      <c r="AB9" s="1228"/>
      <c r="AC9" s="1228"/>
      <c r="AD9" s="1228"/>
      <c r="AE9" s="1228"/>
      <c r="AF9" s="1228"/>
      <c r="AG9" s="1229"/>
      <c r="AH9" s="1239"/>
    </row>
    <row r="10" spans="1:34" ht="105" customHeight="1">
      <c r="A10" s="1251"/>
      <c r="B10" s="1255"/>
      <c r="C10" s="1256"/>
      <c r="D10" s="1256"/>
      <c r="E10" s="1256"/>
      <c r="F10" s="1256"/>
      <c r="G10" s="1256"/>
      <c r="H10" s="1256"/>
      <c r="I10" s="1256"/>
      <c r="J10" s="1256"/>
      <c r="K10" s="1257"/>
      <c r="L10" s="1259"/>
      <c r="M10" s="483" t="s">
        <v>
183</v>
      </c>
      <c r="N10" s="483" t="s">
        <v>
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3" customHeigh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06" t="str">
        <f>
IF(基本情報入力シート!AA33="","",基本情報入力シート!AA33)</f>
        <v/>
      </c>
      <c r="S12" s="507"/>
      <c r="T12" s="508"/>
      <c r="U12" s="509" t="str">
        <f>
IF(P12="","",VLOOKUP(P12,【参考】数式用!$A$5:$I$38,MATCH(T12,【参考】数式用!$C$4:$G$4,0)+2,0))</f>
        <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3" customHeigh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06" t="str">
        <f>
IF(基本情報入力シート!AA34="","",基本情報入力シート!AA34)</f>
        <v/>
      </c>
      <c r="S13" s="507"/>
      <c r="T13" s="508"/>
      <c r="U13" s="509" t="str">
        <f>
IF(P13="","",VLOOKUP(P13,【参考】数式用!$A$5:$I$38,MATCH(T13,【参考】数式用!$C$4:$G$4,0)+2,0))</f>
        <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3" customHeight="1">
      <c r="A14" s="498">
        <f t="shared" ref="A14:A26"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06" t="str">
        <f>
IF(基本情報入力シート!AA35="","",基本情報入力シート!AA35)</f>
        <v/>
      </c>
      <c r="S14" s="507"/>
      <c r="T14" s="508"/>
      <c r="U14" s="509" t="str">
        <f>
IF(P14="","",VLOOKUP(P14,【参考】数式用!$A$5:$I$38,MATCH(T14,【参考】数式用!$C$4:$G$4,0)+2,0))</f>
        <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3" customHeigh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06" t="str">
        <f>
IF(基本情報入力シート!AA36="","",基本情報入力シート!AA36)</f>
        <v/>
      </c>
      <c r="S15" s="507"/>
      <c r="T15" s="508"/>
      <c r="U15" s="509" t="str">
        <f>
IF(P15="","",VLOOKUP(P15,【参考】数式用!$A$5:$I$38,MATCH(T15,【参考】数式用!$C$4:$G$4,0)+2,0))</f>
        <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3" customHeigh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06" t="str">
        <f>
IF(基本情報入力シート!AA37="","",基本情報入力シート!AA37)</f>
        <v/>
      </c>
      <c r="S16" s="507"/>
      <c r="T16" s="508"/>
      <c r="U16" s="509" t="str">
        <f>
IF(P16="","",VLOOKUP(P16,【参考】数式用!$A$5:$I$38,MATCH(T16,【参考】数式用!$C$4:$G$4,0)+2,0))</f>
        <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3" customHeigh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06" t="str">
        <f>
IF(基本情報入力シート!AA38="","",基本情報入力シート!AA38)</f>
        <v/>
      </c>
      <c r="S17" s="507"/>
      <c r="T17" s="508"/>
      <c r="U17" s="509" t="str">
        <f>
IF(P17="","",VLOOKUP(P17,【参考】数式用!$A$5:$I$38,MATCH(T17,【参考】数式用!$C$4:$G$4,0)+2,0))</f>
        <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3"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3"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3"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3"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3"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3"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3"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3"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3"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3"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3"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3"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3"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3"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
"加算Ⅰ,加算Ⅱ,加算Ⅲ"</formula1>
    </dataValidation>
    <dataValidation type="list" allowBlank="1" showInputMessage="1" showErrorMessage="1" sqref="S12:S111" xr:uid="{00000000-0002-0000-0300-000002000000}">
      <formula1>
"新規,継続,区分変更"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
136</v>
      </c>
      <c r="B1" s="180"/>
      <c r="C1" s="180"/>
      <c r="D1" s="180"/>
      <c r="E1" s="180"/>
      <c r="F1" s="180"/>
      <c r="G1" s="180"/>
      <c r="H1" s="183" t="s">
        <v>
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
6</v>
      </c>
      <c r="B3" s="1246"/>
      <c r="C3" s="1247"/>
      <c r="D3" s="1243" t="str">
        <f>
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468</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
7</v>
      </c>
      <c r="C7" s="1253"/>
      <c r="D7" s="1253"/>
      <c r="E7" s="1253"/>
      <c r="F7" s="1253"/>
      <c r="G7" s="1253"/>
      <c r="H7" s="1253"/>
      <c r="I7" s="1253"/>
      <c r="J7" s="1253"/>
      <c r="K7" s="1254"/>
      <c r="L7" s="1258" t="s">
        <v>
108</v>
      </c>
      <c r="M7" s="1277" t="s">
        <v>
182</v>
      </c>
      <c r="N7" s="1229"/>
      <c r="O7" s="1260" t="s">
        <v>
126</v>
      </c>
      <c r="P7" s="1262" t="s">
        <v>
68</v>
      </c>
      <c r="Q7" s="1264" t="s">
        <v>
410</v>
      </c>
      <c r="R7" s="1227" t="s">
        <v>
116</v>
      </c>
      <c r="S7" s="520" t="s">
        <v>
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
10</v>
      </c>
      <c r="U8" s="1271"/>
      <c r="V8" s="525" t="s">
        <v>
34</v>
      </c>
      <c r="W8" s="1272" t="s">
        <v>
28</v>
      </c>
      <c r="X8" s="1273"/>
      <c r="Y8" s="1273"/>
      <c r="Z8" s="1273"/>
      <c r="AA8" s="1273"/>
      <c r="AB8" s="1273"/>
      <c r="AC8" s="1273"/>
      <c r="AD8" s="1273"/>
      <c r="AE8" s="1273"/>
      <c r="AF8" s="1273"/>
      <c r="AG8" s="1273"/>
      <c r="AH8" s="1273"/>
      <c r="AI8" s="526" t="s">
        <v>
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
99</v>
      </c>
      <c r="T9" s="1268" t="s">
        <v>
448</v>
      </c>
      <c r="U9" s="1269" t="s">
        <v>
117</v>
      </c>
      <c r="V9" s="1275" t="s">
        <v>
76</v>
      </c>
      <c r="W9" s="1227" t="s">
        <v>
443</v>
      </c>
      <c r="X9" s="1228"/>
      <c r="Y9" s="1228"/>
      <c r="Z9" s="1228"/>
      <c r="AA9" s="1228"/>
      <c r="AB9" s="1228"/>
      <c r="AC9" s="1228"/>
      <c r="AD9" s="1228"/>
      <c r="AE9" s="1228"/>
      <c r="AF9" s="1228"/>
      <c r="AG9" s="1228"/>
      <c r="AH9" s="1228"/>
      <c r="AI9" s="1239" t="s">
        <v>
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
183</v>
      </c>
      <c r="N10" s="483" t="s">
        <v>
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31" t="str">
        <f>
IF(基本情報入力シート!AA33="","",基本情報入力シート!AA33)</f>
        <v/>
      </c>
      <c r="S12" s="532"/>
      <c r="T12" s="533"/>
      <c r="U12" s="534" t="str">
        <f>
IF(P12="","",VLOOKUP(P12,【参考】数式用!$A$5:$I$38,MATCH(T12,【参考】数式用!$H$4:$I$4,0)+7,0))</f>
        <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31" t="str">
        <f>
IF(基本情報入力シート!AA34="","",基本情報入力シート!AA34)</f>
        <v/>
      </c>
      <c r="S13" s="532"/>
      <c r="T13" s="533"/>
      <c r="U13" s="534" t="str">
        <f>
IF(P13="","",VLOOKUP(P13,【参考】数式用!$A$5:$I$38,MATCH(T13,【参考】数式用!$H$4:$I$4,0)+7,0))</f>
        <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31" t="str">
        <f>
IF(基本情報入力シート!AA35="","",基本情報入力シート!AA35)</f>
        <v/>
      </c>
      <c r="S14" s="532"/>
      <c r="T14" s="533"/>
      <c r="U14" s="534" t="str">
        <f>
IF(P14="","",VLOOKUP(P14,【参考】数式用!$A$5:$I$38,MATCH(T14,【参考】数式用!$H$4:$I$4,0)+7,0))</f>
        <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31" t="str">
        <f>
IF(基本情報入力シート!AA36="","",基本情報入力シート!AA36)</f>
        <v/>
      </c>
      <c r="S15" s="532"/>
      <c r="T15" s="533"/>
      <c r="U15" s="534" t="str">
        <f>
IF(P15="","",VLOOKUP(P15,【参考】数式用!$A$5:$I$38,MATCH(T15,【参考】数式用!$H$4:$I$4,0)+7,0))</f>
        <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31" t="str">
        <f>
IF(基本情報入力シート!AA37="","",基本情報入力シート!AA37)</f>
        <v/>
      </c>
      <c r="S16" s="532"/>
      <c r="T16" s="533"/>
      <c r="U16" s="534" t="str">
        <f>
IF(P16="","",VLOOKUP(P16,【参考】数式用!$A$5:$I$38,MATCH(T16,【参考】数式用!$H$4:$I$4,0)+7,0))</f>
        <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31" t="str">
        <f>
IF(基本情報入力シート!AA38="","",基本情報入力シート!AA38)</f>
        <v/>
      </c>
      <c r="S17" s="532"/>
      <c r="T17" s="533"/>
      <c r="U17" s="534" t="str">
        <f>
IF(P17="","",VLOOKUP(P17,【参考】数式用!$A$5:$I$38,MATCH(T17,【参考】数式用!$H$4:$I$4,0)+7,0))</f>
        <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
"特定加算Ⅰ,特定加算Ⅱ"</formula1>
    </dataValidation>
    <dataValidation type="list" allowBlank="1" showInputMessage="1" showErrorMessage="1" sqref="S12:S111" xr:uid="{00000000-0002-0000-0400-000003000000}">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
408</v>
      </c>
      <c r="B1" s="180"/>
      <c r="C1" s="180"/>
      <c r="D1" s="180"/>
      <c r="E1" s="180"/>
      <c r="F1" s="180"/>
      <c r="G1" s="183" t="s">
        <v>
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334</v>
      </c>
      <c r="Q2" s="1286" t="s">
        <v>
486</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
6</v>
      </c>
      <c r="B3" s="1289"/>
      <c r="C3" s="1290"/>
      <c r="D3" s="1291" t="str">
        <f>
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
469</v>
      </c>
      <c r="B5" s="1267"/>
      <c r="C5" s="1267"/>
      <c r="D5" s="1267"/>
      <c r="E5" s="1267"/>
      <c r="F5" s="1267"/>
      <c r="G5" s="1267"/>
      <c r="H5" s="1267"/>
      <c r="I5" s="1267"/>
      <c r="J5" s="1267"/>
      <c r="K5" s="1267"/>
      <c r="L5" s="1267"/>
      <c r="M5" s="1267"/>
      <c r="N5" s="1267"/>
      <c r="O5" s="603" t="str">
        <f>
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
7</v>
      </c>
      <c r="C7" s="1297"/>
      <c r="D7" s="1297"/>
      <c r="E7" s="1297"/>
      <c r="F7" s="1297"/>
      <c r="G7" s="1297"/>
      <c r="H7" s="1297"/>
      <c r="I7" s="1297"/>
      <c r="J7" s="1297"/>
      <c r="K7" s="1298"/>
      <c r="L7" s="1284" t="s">
        <v>
108</v>
      </c>
      <c r="M7" s="606"/>
      <c r="N7" s="607"/>
      <c r="O7" s="1302" t="s">
        <v>
126</v>
      </c>
      <c r="P7" s="1306" t="s">
        <v>
68</v>
      </c>
      <c r="Q7" s="1284" t="s">
        <v>
477</v>
      </c>
      <c r="R7" s="1308" t="s">
        <v>
410</v>
      </c>
      <c r="S7" s="1310" t="s">
        <v>
441</v>
      </c>
      <c r="T7" s="1280" t="s">
        <v>
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
182</v>
      </c>
      <c r="N8" s="1305"/>
      <c r="O8" s="1303"/>
      <c r="P8" s="1307"/>
      <c r="Q8" s="1285"/>
      <c r="R8" s="1309"/>
      <c r="S8" s="1311"/>
      <c r="T8" s="1283" t="s">
        <v>
99</v>
      </c>
      <c r="U8" s="1314" t="s">
        <v>
425</v>
      </c>
      <c r="V8" s="1316" t="s">
        <v>
442</v>
      </c>
      <c r="W8" s="1317"/>
      <c r="X8" s="1317"/>
      <c r="Y8" s="1317"/>
      <c r="Z8" s="1317"/>
      <c r="AA8" s="1317"/>
      <c r="AB8" s="1317"/>
      <c r="AC8" s="1317"/>
      <c r="AD8" s="1317"/>
      <c r="AE8" s="1317"/>
      <c r="AF8" s="1317"/>
      <c r="AG8" s="1318"/>
      <c r="AH8" s="1264" t="s">
        <v>
440</v>
      </c>
      <c r="AI8" s="1312" t="s">
        <v>
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
183</v>
      </c>
      <c r="N10" s="610" t="s">
        <v>
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
426</v>
      </c>
      <c r="AJ10" s="644" t="s">
        <v>
427</v>
      </c>
      <c r="AK10" s="729" t="s">
        <v>
482</v>
      </c>
      <c r="AL10" s="743" t="s">
        <v>
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t="str">
        <f>
IF(基本情報入力シート!C33="","",基本情報入力シート!C33)</f>
        <v/>
      </c>
      <c r="C12" s="624" t="str">
        <f>
IF(基本情報入力シート!D33="","",基本情報入力シート!D33)</f>
        <v/>
      </c>
      <c r="D12" s="624" t="str">
        <f>
IF(基本情報入力シート!E33="","",基本情報入力シート!E33)</f>
        <v/>
      </c>
      <c r="E12" s="624" t="str">
        <f>
IF(基本情報入力シート!F33="","",基本情報入力シート!F33)</f>
        <v/>
      </c>
      <c r="F12" s="624" t="str">
        <f>
IF(基本情報入力シート!G33="","",基本情報入力シート!G33)</f>
        <v/>
      </c>
      <c r="G12" s="624" t="str">
        <f>
IF(基本情報入力シート!H33="","",基本情報入力シート!H33)</f>
        <v/>
      </c>
      <c r="H12" s="624" t="str">
        <f>
IF(基本情報入力シート!I33="","",基本情報入力シート!I33)</f>
        <v/>
      </c>
      <c r="I12" s="624" t="str">
        <f>
IF(基本情報入力シート!J33="","",基本情報入力シート!J33)</f>
        <v/>
      </c>
      <c r="J12" s="624" t="str">
        <f>
IF(基本情報入力シート!K33="","",基本情報入力シート!K33)</f>
        <v/>
      </c>
      <c r="K12" s="647" t="str">
        <f>
IF(基本情報入力シート!L33="","",基本情報入力シート!L33)</f>
        <v/>
      </c>
      <c r="L12" s="625" t="str">
        <f>
IF(基本情報入力シート!M33="","",基本情報入力シート!M33)</f>
        <v/>
      </c>
      <c r="M12" s="625" t="str">
        <f>
IF(基本情報入力シート!R33="","",基本情報入力シート!R33)</f>
        <v/>
      </c>
      <c r="N12" s="625" t="str">
        <f>
IF(基本情報入力シート!W33="","",基本情報入力シート!W33)</f>
        <v/>
      </c>
      <c r="O12" s="622" t="str">
        <f>
IF(基本情報入力シート!X33="","",基本情報入力シート!X33)</f>
        <v/>
      </c>
      <c r="P12" s="626" t="str">
        <f>
IF(基本情報入力シート!Y33="","",基本情報入力シート!Y33)</f>
        <v/>
      </c>
      <c r="Q12" s="783"/>
      <c r="R12" s="505" t="str">
        <f>
IF(基本情報入力シート!Z33="","",基本情報入力シート!Z33)</f>
        <v/>
      </c>
      <c r="S12" s="506" t="str">
        <f>
IF(基本情報入力シート!AA33="","",基本情報入力シート!AA33)</f>
        <v/>
      </c>
      <c r="T12" s="764"/>
      <c r="U12" s="766" t="str">
        <f>
IF(P12="","",VLOOKUP(P12,【参考】数式用2!$A$3:$C$36,3,FALSE))</f>
        <v/>
      </c>
      <c r="V12" s="630" t="s">
        <v>
33</v>
      </c>
      <c r="W12" s="628"/>
      <c r="X12" s="627" t="s">
        <v>
12</v>
      </c>
      <c r="Y12" s="628"/>
      <c r="Z12" s="629" t="s">
        <v>
87</v>
      </c>
      <c r="AA12" s="631"/>
      <c r="AB12" s="630" t="s">
        <v>
12</v>
      </c>
      <c r="AC12" s="631"/>
      <c r="AD12" s="630" t="s">
        <v>
17</v>
      </c>
      <c r="AE12" s="632" t="s">
        <v>
44</v>
      </c>
      <c r="AF12" s="633" t="str">
        <f>
IF(W12&gt;=1,(AA12*12+AC12)-(W12*12+Y12)+1,"")</f>
        <v/>
      </c>
      <c r="AG12" s="634" t="s">
        <v>
62</v>
      </c>
      <c r="AH12" s="635" t="str">
        <f t="shared" ref="AH12:AH43" si="0">
IFERROR(ROUNDDOWN(ROUND(R12*S12,0)*U12,0)*AF12,"")</f>
        <v/>
      </c>
      <c r="AI12" s="636"/>
      <c r="AJ12" s="636"/>
      <c r="AK12" s="637"/>
      <c r="AL12" s="745"/>
    </row>
    <row r="13" spans="1:38" ht="36.75" customHeight="1">
      <c r="A13" s="622">
        <f>
A12+1</f>
        <v>
2</v>
      </c>
      <c r="B13" s="623" t="str">
        <f>
IF(基本情報入力シート!C34="","",基本情報入力シート!C34)</f>
        <v/>
      </c>
      <c r="C13" s="624" t="str">
        <f>
IF(基本情報入力シート!D34="","",基本情報入力シート!D34)</f>
        <v/>
      </c>
      <c r="D13" s="624" t="str">
        <f>
IF(基本情報入力シート!E34="","",基本情報入力シート!E34)</f>
        <v/>
      </c>
      <c r="E13" s="624" t="str">
        <f>
IF(基本情報入力シート!F34="","",基本情報入力シート!F34)</f>
        <v/>
      </c>
      <c r="F13" s="624" t="str">
        <f>
IF(基本情報入力シート!G34="","",基本情報入力シート!G34)</f>
        <v/>
      </c>
      <c r="G13" s="624" t="str">
        <f>
IF(基本情報入力シート!H34="","",基本情報入力シート!H34)</f>
        <v/>
      </c>
      <c r="H13" s="624" t="str">
        <f>
IF(基本情報入力シート!I34="","",基本情報入力シート!I34)</f>
        <v/>
      </c>
      <c r="I13" s="624" t="str">
        <f>
IF(基本情報入力シート!J34="","",基本情報入力シート!J34)</f>
        <v/>
      </c>
      <c r="J13" s="624" t="str">
        <f>
IF(基本情報入力シート!K34="","",基本情報入力シート!K34)</f>
        <v/>
      </c>
      <c r="K13" s="647" t="str">
        <f>
IF(基本情報入力シート!L34="","",基本情報入力シート!L34)</f>
        <v/>
      </c>
      <c r="L13" s="625" t="str">
        <f>
IF(基本情報入力シート!M34="","",基本情報入力シート!M34)</f>
        <v/>
      </c>
      <c r="M13" s="625" t="str">
        <f>
IF(基本情報入力シート!R34="","",基本情報入力シート!R34)</f>
        <v/>
      </c>
      <c r="N13" s="625" t="str">
        <f>
IF(基本情報入力シート!W34="","",基本情報入力シート!W34)</f>
        <v/>
      </c>
      <c r="O13" s="622" t="str">
        <f>
IF(基本情報入力シート!X34="","",基本情報入力シート!X34)</f>
        <v/>
      </c>
      <c r="P13" s="626" t="str">
        <f>
IF(基本情報入力シート!Y34="","",基本情報入力シート!Y34)</f>
        <v/>
      </c>
      <c r="Q13" s="783"/>
      <c r="R13" s="505" t="str">
        <f>
IF(基本情報入力シート!Z34="","",基本情報入力シート!Z34)</f>
        <v/>
      </c>
      <c r="S13" s="506" t="str">
        <f>
IF(基本情報入力シート!AA34="","",基本情報入力シート!AA34)</f>
        <v/>
      </c>
      <c r="T13" s="764"/>
      <c r="U13" s="766" t="str">
        <f>
IF(P13="","",VLOOKUP(P13,【参考】数式用2!$A$3:$C$36,3,FALSE))</f>
        <v/>
      </c>
      <c r="V13" s="630" t="s">
        <v>
33</v>
      </c>
      <c r="W13" s="628"/>
      <c r="X13" s="627" t="s">
        <v>
12</v>
      </c>
      <c r="Y13" s="628"/>
      <c r="Z13" s="629" t="s">
        <v>
87</v>
      </c>
      <c r="AA13" s="631"/>
      <c r="AB13" s="630" t="s">
        <v>
12</v>
      </c>
      <c r="AC13" s="631"/>
      <c r="AD13" s="630" t="s">
        <v>
17</v>
      </c>
      <c r="AE13" s="632" t="s">
        <v>
44</v>
      </c>
      <c r="AF13" s="633" t="str">
        <f t="shared" ref="AF13:AF76" si="1">
IF(W13&gt;=1,(AA13*12+AC13)-(W13*12+Y13)+1,"")</f>
        <v/>
      </c>
      <c r="AG13" s="634" t="s">
        <v>
62</v>
      </c>
      <c r="AH13" s="635" t="str">
        <f t="shared" si="0"/>
        <v/>
      </c>
      <c r="AI13" s="636"/>
      <c r="AJ13" s="636"/>
      <c r="AK13" s="636"/>
      <c r="AL13" s="745"/>
    </row>
    <row r="14" spans="1:38" ht="36.75" customHeight="1">
      <c r="A14" s="622">
        <f t="shared" ref="A14:A77" si="2">
A13+1</f>
        <v>
3</v>
      </c>
      <c r="B14" s="623" t="str">
        <f>
IF(基本情報入力シート!C35="","",基本情報入力シート!C35)</f>
        <v/>
      </c>
      <c r="C14" s="624" t="str">
        <f>
IF(基本情報入力シート!D35="","",基本情報入力シート!D35)</f>
        <v/>
      </c>
      <c r="D14" s="624" t="str">
        <f>
IF(基本情報入力シート!E35="","",基本情報入力シート!E35)</f>
        <v/>
      </c>
      <c r="E14" s="624" t="str">
        <f>
IF(基本情報入力シート!F35="","",基本情報入力シート!F35)</f>
        <v/>
      </c>
      <c r="F14" s="624" t="str">
        <f>
IF(基本情報入力シート!G35="","",基本情報入力シート!G35)</f>
        <v/>
      </c>
      <c r="G14" s="624" t="str">
        <f>
IF(基本情報入力シート!H35="","",基本情報入力シート!H35)</f>
        <v/>
      </c>
      <c r="H14" s="624" t="str">
        <f>
IF(基本情報入力シート!I35="","",基本情報入力シート!I35)</f>
        <v/>
      </c>
      <c r="I14" s="624" t="str">
        <f>
IF(基本情報入力シート!J35="","",基本情報入力シート!J35)</f>
        <v/>
      </c>
      <c r="J14" s="624" t="str">
        <f>
IF(基本情報入力シート!K35="","",基本情報入力シート!K35)</f>
        <v/>
      </c>
      <c r="K14" s="647" t="str">
        <f>
IF(基本情報入力シート!L35="","",基本情報入力シート!L35)</f>
        <v/>
      </c>
      <c r="L14" s="625" t="str">
        <f>
IF(基本情報入力シート!M35="","",基本情報入力シート!M35)</f>
        <v/>
      </c>
      <c r="M14" s="625" t="str">
        <f>
IF(基本情報入力シート!R35="","",基本情報入力シート!R35)</f>
        <v/>
      </c>
      <c r="N14" s="625" t="str">
        <f>
IF(基本情報入力シート!W35="","",基本情報入力シート!W35)</f>
        <v/>
      </c>
      <c r="O14" s="622" t="str">
        <f>
IF(基本情報入力シート!X35="","",基本情報入力シート!X35)</f>
        <v/>
      </c>
      <c r="P14" s="626" t="str">
        <f>
IF(基本情報入力シート!Y35="","",基本情報入力シート!Y35)</f>
        <v/>
      </c>
      <c r="Q14" s="783"/>
      <c r="R14" s="505" t="str">
        <f>
IF(基本情報入力シート!Z35="","",基本情報入力シート!Z35)</f>
        <v/>
      </c>
      <c r="S14" s="506" t="str">
        <f>
IF(基本情報入力シート!AA35="","",基本情報入力シート!AA35)</f>
        <v/>
      </c>
      <c r="T14" s="764"/>
      <c r="U14" s="766" t="str">
        <f>
IF(P14="","",VLOOKUP(P14,【参考】数式用2!$A$3:$C$36,3,FALSE))</f>
        <v/>
      </c>
      <c r="V14" s="630" t="s">
        <v>
33</v>
      </c>
      <c r="W14" s="628"/>
      <c r="X14" s="627" t="s">
        <v>
12</v>
      </c>
      <c r="Y14" s="628"/>
      <c r="Z14" s="629" t="s">
        <v>
87</v>
      </c>
      <c r="AA14" s="631"/>
      <c r="AB14" s="630" t="s">
        <v>
12</v>
      </c>
      <c r="AC14" s="631"/>
      <c r="AD14" s="630" t="s">
        <v>
17</v>
      </c>
      <c r="AE14" s="632" t="s">
        <v>
44</v>
      </c>
      <c r="AF14" s="633" t="str">
        <f t="shared" si="1"/>
        <v/>
      </c>
      <c r="AG14" s="634" t="s">
        <v>
62</v>
      </c>
      <c r="AH14" s="635" t="str">
        <f t="shared" si="0"/>
        <v/>
      </c>
      <c r="AI14" s="636"/>
      <c r="AJ14" s="636"/>
      <c r="AK14" s="636"/>
      <c r="AL14" s="745"/>
    </row>
    <row r="15" spans="1:38" ht="36.75" customHeight="1">
      <c r="A15" s="622">
        <f t="shared" si="2"/>
        <v>
4</v>
      </c>
      <c r="B15" s="623" t="str">
        <f>
IF(基本情報入力シート!C36="","",基本情報入力シート!C36)</f>
        <v/>
      </c>
      <c r="C15" s="624" t="str">
        <f>
IF(基本情報入力シート!D36="","",基本情報入力シート!D36)</f>
        <v/>
      </c>
      <c r="D15" s="624" t="str">
        <f>
IF(基本情報入力シート!E36="","",基本情報入力シート!E36)</f>
        <v/>
      </c>
      <c r="E15" s="624" t="str">
        <f>
IF(基本情報入力シート!F36="","",基本情報入力シート!F36)</f>
        <v/>
      </c>
      <c r="F15" s="624" t="str">
        <f>
IF(基本情報入力シート!G36="","",基本情報入力シート!G36)</f>
        <v/>
      </c>
      <c r="G15" s="624" t="str">
        <f>
IF(基本情報入力シート!H36="","",基本情報入力シート!H36)</f>
        <v/>
      </c>
      <c r="H15" s="624" t="str">
        <f>
IF(基本情報入力シート!I36="","",基本情報入力シート!I36)</f>
        <v/>
      </c>
      <c r="I15" s="624" t="str">
        <f>
IF(基本情報入力シート!J36="","",基本情報入力シート!J36)</f>
        <v/>
      </c>
      <c r="J15" s="624" t="str">
        <f>
IF(基本情報入力シート!K36="","",基本情報入力シート!K36)</f>
        <v/>
      </c>
      <c r="K15" s="647" t="str">
        <f>
IF(基本情報入力シート!L36="","",基本情報入力シート!L36)</f>
        <v/>
      </c>
      <c r="L15" s="625" t="str">
        <f>
IF(基本情報入力シート!M36="","",基本情報入力シート!M36)</f>
        <v/>
      </c>
      <c r="M15" s="625" t="str">
        <f>
IF(基本情報入力シート!R36="","",基本情報入力シート!R36)</f>
        <v/>
      </c>
      <c r="N15" s="625" t="str">
        <f>
IF(基本情報入力シート!W36="","",基本情報入力シート!W36)</f>
        <v/>
      </c>
      <c r="O15" s="622" t="str">
        <f>
IF(基本情報入力シート!X36="","",基本情報入力シート!X36)</f>
        <v/>
      </c>
      <c r="P15" s="626" t="str">
        <f>
IF(基本情報入力シート!Y36="","",基本情報入力シート!Y36)</f>
        <v/>
      </c>
      <c r="Q15" s="783"/>
      <c r="R15" s="505" t="str">
        <f>
IF(基本情報入力シート!Z36="","",基本情報入力シート!Z36)</f>
        <v/>
      </c>
      <c r="S15" s="506" t="str">
        <f>
IF(基本情報入力シート!AA36="","",基本情報入力シート!AA36)</f>
        <v/>
      </c>
      <c r="T15" s="764"/>
      <c r="U15" s="766" t="str">
        <f>
IF(P15="","",VLOOKUP(P15,【参考】数式用2!$A$3:$C$36,3,FALSE))</f>
        <v/>
      </c>
      <c r="V15" s="630" t="s">
        <v>
33</v>
      </c>
      <c r="W15" s="628"/>
      <c r="X15" s="627" t="s">
        <v>
12</v>
      </c>
      <c r="Y15" s="628"/>
      <c r="Z15" s="629" t="s">
        <v>
87</v>
      </c>
      <c r="AA15" s="631"/>
      <c r="AB15" s="630" t="s">
        <v>
12</v>
      </c>
      <c r="AC15" s="631"/>
      <c r="AD15" s="630" t="s">
        <v>
17</v>
      </c>
      <c r="AE15" s="632" t="s">
        <v>
44</v>
      </c>
      <c r="AF15" s="633" t="str">
        <f t="shared" si="1"/>
        <v/>
      </c>
      <c r="AG15" s="634" t="s">
        <v>
62</v>
      </c>
      <c r="AH15" s="635" t="str">
        <f t="shared" si="0"/>
        <v/>
      </c>
      <c r="AI15" s="636"/>
      <c r="AJ15" s="636"/>
      <c r="AK15" s="636"/>
      <c r="AL15" s="745"/>
    </row>
    <row r="16" spans="1:38" ht="36.75" customHeight="1">
      <c r="A16" s="622">
        <f t="shared" si="2"/>
        <v>
5</v>
      </c>
      <c r="B16" s="623" t="str">
        <f>
IF(基本情報入力シート!C37="","",基本情報入力シート!C37)</f>
        <v/>
      </c>
      <c r="C16" s="624" t="str">
        <f>
IF(基本情報入力シート!D37="","",基本情報入力シート!D37)</f>
        <v/>
      </c>
      <c r="D16" s="624" t="str">
        <f>
IF(基本情報入力シート!E37="","",基本情報入力シート!E37)</f>
        <v/>
      </c>
      <c r="E16" s="624" t="str">
        <f>
IF(基本情報入力シート!F37="","",基本情報入力シート!F37)</f>
        <v/>
      </c>
      <c r="F16" s="624" t="str">
        <f>
IF(基本情報入力シート!G37="","",基本情報入力シート!G37)</f>
        <v/>
      </c>
      <c r="G16" s="624" t="str">
        <f>
IF(基本情報入力シート!H37="","",基本情報入力シート!H37)</f>
        <v/>
      </c>
      <c r="H16" s="624" t="str">
        <f>
IF(基本情報入力シート!I37="","",基本情報入力シート!I37)</f>
        <v/>
      </c>
      <c r="I16" s="624" t="str">
        <f>
IF(基本情報入力シート!J37="","",基本情報入力シート!J37)</f>
        <v/>
      </c>
      <c r="J16" s="624" t="str">
        <f>
IF(基本情報入力シート!K37="","",基本情報入力シート!K37)</f>
        <v/>
      </c>
      <c r="K16" s="647" t="str">
        <f>
IF(基本情報入力シート!L37="","",基本情報入力シート!L37)</f>
        <v/>
      </c>
      <c r="L16" s="625" t="str">
        <f>
IF(基本情報入力シート!M37="","",基本情報入力シート!M37)</f>
        <v/>
      </c>
      <c r="M16" s="625" t="str">
        <f>
IF(基本情報入力シート!R37="","",基本情報入力シート!R37)</f>
        <v/>
      </c>
      <c r="N16" s="625" t="str">
        <f>
IF(基本情報入力シート!W37="","",基本情報入力シート!W37)</f>
        <v/>
      </c>
      <c r="O16" s="622" t="str">
        <f>
IF(基本情報入力シート!X37="","",基本情報入力シート!X37)</f>
        <v/>
      </c>
      <c r="P16" s="626" t="str">
        <f>
IF(基本情報入力シート!Y37="","",基本情報入力シート!Y37)</f>
        <v/>
      </c>
      <c r="Q16" s="783"/>
      <c r="R16" s="505" t="str">
        <f>
IF(基本情報入力シート!Z37="","",基本情報入力シート!Z37)</f>
        <v/>
      </c>
      <c r="S16" s="506" t="str">
        <f>
IF(基本情報入力シート!AA37="","",基本情報入力シート!AA37)</f>
        <v/>
      </c>
      <c r="T16" s="764"/>
      <c r="U16" s="766" t="str">
        <f>
IF(P16="","",VLOOKUP(P16,【参考】数式用2!$A$3:$C$36,3,FALSE))</f>
        <v/>
      </c>
      <c r="V16" s="630" t="s">
        <v>
33</v>
      </c>
      <c r="W16" s="628"/>
      <c r="X16" s="627" t="s">
        <v>
12</v>
      </c>
      <c r="Y16" s="628"/>
      <c r="Z16" s="629" t="s">
        <v>
87</v>
      </c>
      <c r="AA16" s="631"/>
      <c r="AB16" s="630" t="s">
        <v>
12</v>
      </c>
      <c r="AC16" s="631"/>
      <c r="AD16" s="630" t="s">
        <v>
17</v>
      </c>
      <c r="AE16" s="632" t="s">
        <v>
44</v>
      </c>
      <c r="AF16" s="633" t="str">
        <f t="shared" si="1"/>
        <v/>
      </c>
      <c r="AG16" s="634" t="s">
        <v>
62</v>
      </c>
      <c r="AH16" s="635" t="str">
        <f t="shared" si="0"/>
        <v/>
      </c>
      <c r="AI16" s="636"/>
      <c r="AJ16" s="636"/>
      <c r="AK16" s="636"/>
      <c r="AL16" s="745"/>
    </row>
    <row r="17" spans="1:38" ht="36.75" customHeight="1">
      <c r="A17" s="622">
        <f t="shared" si="2"/>
        <v>
6</v>
      </c>
      <c r="B17" s="623" t="str">
        <f>
IF(基本情報入力シート!C38="","",基本情報入力シート!C38)</f>
        <v/>
      </c>
      <c r="C17" s="624" t="str">
        <f>
IF(基本情報入力シート!D38="","",基本情報入力シート!D38)</f>
        <v/>
      </c>
      <c r="D17" s="624" t="str">
        <f>
IF(基本情報入力シート!E38="","",基本情報入力シート!E38)</f>
        <v/>
      </c>
      <c r="E17" s="624" t="str">
        <f>
IF(基本情報入力シート!F38="","",基本情報入力シート!F38)</f>
        <v/>
      </c>
      <c r="F17" s="624" t="str">
        <f>
IF(基本情報入力シート!G38="","",基本情報入力シート!G38)</f>
        <v/>
      </c>
      <c r="G17" s="624" t="str">
        <f>
IF(基本情報入力シート!H38="","",基本情報入力シート!H38)</f>
        <v/>
      </c>
      <c r="H17" s="624" t="str">
        <f>
IF(基本情報入力シート!I38="","",基本情報入力シート!I38)</f>
        <v/>
      </c>
      <c r="I17" s="624" t="str">
        <f>
IF(基本情報入力シート!J38="","",基本情報入力シート!J38)</f>
        <v/>
      </c>
      <c r="J17" s="624" t="str">
        <f>
IF(基本情報入力シート!K38="","",基本情報入力シート!K38)</f>
        <v/>
      </c>
      <c r="K17" s="647" t="str">
        <f>
IF(基本情報入力シート!L38="","",基本情報入力シート!L38)</f>
        <v/>
      </c>
      <c r="L17" s="625" t="str">
        <f>
IF(基本情報入力シート!M38="","",基本情報入力シート!M38)</f>
        <v/>
      </c>
      <c r="M17" s="625" t="str">
        <f>
IF(基本情報入力シート!R38="","",基本情報入力シート!R38)</f>
        <v/>
      </c>
      <c r="N17" s="625" t="str">
        <f>
IF(基本情報入力シート!W38="","",基本情報入力シート!W38)</f>
        <v/>
      </c>
      <c r="O17" s="622" t="str">
        <f>
IF(基本情報入力シート!X38="","",基本情報入力シート!X38)</f>
        <v/>
      </c>
      <c r="P17" s="626" t="str">
        <f>
IF(基本情報入力シート!Y38="","",基本情報入力シート!Y38)</f>
        <v/>
      </c>
      <c r="Q17" s="783"/>
      <c r="R17" s="505" t="str">
        <f>
IF(基本情報入力シート!Z38="","",基本情報入力シート!Z38)</f>
        <v/>
      </c>
      <c r="S17" s="506" t="str">
        <f>
IF(基本情報入力シート!AA38="","",基本情報入力シート!AA38)</f>
        <v/>
      </c>
      <c r="T17" s="764"/>
      <c r="U17" s="766" t="str">
        <f>
IF(P17="","",VLOOKUP(P17,【参考】数式用2!$A$3:$C$36,3,FALSE))</f>
        <v/>
      </c>
      <c r="V17" s="630" t="s">
        <v>
172</v>
      </c>
      <c r="W17" s="628"/>
      <c r="X17" s="627" t="s">
        <v>
173</v>
      </c>
      <c r="Y17" s="628"/>
      <c r="Z17" s="629" t="s">
        <v>
174</v>
      </c>
      <c r="AA17" s="631"/>
      <c r="AB17" s="630" t="s">
        <v>
173</v>
      </c>
      <c r="AC17" s="631"/>
      <c r="AD17" s="630" t="s">
        <v>
175</v>
      </c>
      <c r="AE17" s="632" t="s">
        <v>
176</v>
      </c>
      <c r="AF17" s="633" t="str">
        <f t="shared" si="1"/>
        <v/>
      </c>
      <c r="AG17" s="634" t="s">
        <v>
177</v>
      </c>
      <c r="AH17" s="635" t="str">
        <f t="shared" si="0"/>
        <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
"新規,継続"</formula1>
    </dataValidation>
    <dataValidation type="list" imeMode="halfAlpha" allowBlank="1" showInputMessage="1" showErrorMessage="1" sqref="Q12:Q111" xr:uid="{00000000-0002-0000-0500-000002000000}">
      <formula1>
"加算Ⅰ,加算Ⅱ,加算Ⅲ"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
455</v>
      </c>
      <c r="B1" s="6"/>
      <c r="C1" s="6"/>
      <c r="D1" s="6"/>
      <c r="E1" s="6"/>
      <c r="F1" s="6"/>
      <c r="G1" s="6"/>
    </row>
    <row r="2" spans="1:13" s="3" customFormat="1" ht="27.75" customHeight="1">
      <c r="A2" s="1334" t="s">
        <v>
29</v>
      </c>
      <c r="B2" s="1324"/>
      <c r="C2" s="1331" t="s">
        <v>
82</v>
      </c>
      <c r="D2" s="1332"/>
      <c r="E2" s="1332"/>
      <c r="F2" s="1332"/>
      <c r="G2" s="1333"/>
      <c r="H2" s="1320" t="s">
        <v>
259</v>
      </c>
      <c r="I2" s="1321"/>
      <c r="J2" s="1321"/>
      <c r="K2" s="1321"/>
      <c r="L2" s="1322"/>
    </row>
    <row r="3" spans="1:13" ht="39" customHeight="1">
      <c r="A3" s="1335"/>
      <c r="B3" s="1336"/>
      <c r="C3" s="1338" t="s">
        <v>
83</v>
      </c>
      <c r="D3" s="1340"/>
      <c r="E3" s="1340"/>
      <c r="F3" s="1340"/>
      <c r="G3" s="1339"/>
      <c r="H3" s="1338" t="s">
        <v>
80</v>
      </c>
      <c r="I3" s="1339"/>
      <c r="J3" s="1323" t="s">
        <v>
202</v>
      </c>
      <c r="K3" s="1324"/>
      <c r="L3" s="1325"/>
    </row>
    <row r="4" spans="1:13" ht="18" customHeight="1">
      <c r="A4" s="1337"/>
      <c r="B4" s="1327"/>
      <c r="C4" s="15" t="s">
        <v>
77</v>
      </c>
      <c r="D4" s="16" t="s">
        <v>
78</v>
      </c>
      <c r="E4" s="16" t="s">
        <v>
79</v>
      </c>
      <c r="F4" s="16"/>
      <c r="G4" s="17"/>
      <c r="H4" s="25" t="s">
        <v>
35</v>
      </c>
      <c r="I4" s="24" t="s">
        <v>
36</v>
      </c>
      <c r="J4" s="1326"/>
      <c r="K4" s="1327"/>
      <c r="L4" s="1328"/>
    </row>
    <row r="5" spans="1:13" ht="18" customHeight="1">
      <c r="A5" s="1329" t="s">
        <v>
30</v>
      </c>
      <c r="B5" s="1330"/>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29" t="s">
        <v>
20</v>
      </c>
      <c r="B6" s="1330"/>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29" t="s">
        <v>
260</v>
      </c>
      <c r="B7" s="1330"/>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29" t="s">
        <v>
349</v>
      </c>
      <c r="B8" s="1330"/>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29" t="s">
        <v>
31</v>
      </c>
      <c r="B9" s="1330"/>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29" t="s">
        <v>
21</v>
      </c>
      <c r="B10" s="1330"/>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29" t="s">
        <v>
350</v>
      </c>
      <c r="B11" s="1330"/>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29" t="s">
        <v>
351</v>
      </c>
      <c r="B12" s="1330"/>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29" t="s">
        <v>
22</v>
      </c>
      <c r="B13" s="1330"/>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29" t="s">
        <v>
352</v>
      </c>
      <c r="B14" s="1330"/>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29" t="s">
        <v>
353</v>
      </c>
      <c r="B15" s="1330"/>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29" t="s">
        <v>
24</v>
      </c>
      <c r="B16" s="1330"/>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29" t="s">
        <v>
354</v>
      </c>
      <c r="B17" s="1330"/>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29" t="s">
        <v>
25</v>
      </c>
      <c r="B18" s="1330"/>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29" t="s">
        <v>
23</v>
      </c>
      <c r="B19" s="1330"/>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29" t="s">
        <v>
355</v>
      </c>
      <c r="B20" s="1330"/>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29" t="s">
        <v>
26</v>
      </c>
      <c r="B21" s="1330"/>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29" t="s">
        <v>
356</v>
      </c>
      <c r="B22" s="1330"/>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29" t="s">
        <v>
27</v>
      </c>
      <c r="B23" s="1330"/>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29" t="s">
        <v>
357</v>
      </c>
      <c r="B24" s="1330"/>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29" t="s">
        <v>
32</v>
      </c>
      <c r="B25" s="1330"/>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41" t="s">
        <v>
358</v>
      </c>
      <c r="B26" s="1342"/>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43" t="s">
        <v>
328</v>
      </c>
      <c r="B27" s="1344"/>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41" t="s">
        <v>
329</v>
      </c>
      <c r="B28" s="1342"/>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29" t="s">
        <v>
339</v>
      </c>
      <c r="B29" s="1330"/>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29" t="s">
        <v>
340</v>
      </c>
      <c r="B30" s="1330"/>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29" t="s">
        <v>
341</v>
      </c>
      <c r="B31" s="1330"/>
      <c r="C31" s="13">
        <v>
8.2000000000000003E-2</v>
      </c>
      <c r="D31" s="7">
        <v>
0.06</v>
      </c>
      <c r="E31" s="11">
        <v>
3.3000000000000002E-2</v>
      </c>
      <c r="F31" s="4">
        <v>
0</v>
      </c>
      <c r="G31" s="4">
        <v>
0</v>
      </c>
      <c r="H31" s="13">
        <v>
1.7999999999999999E-2</v>
      </c>
      <c r="I31" s="8">
        <v>
1.2E-2</v>
      </c>
      <c r="J31" s="11" t="s">
        <v>
273</v>
      </c>
      <c r="K31" s="41" t="s">
        <v>
272</v>
      </c>
      <c r="L31" s="8" t="s">
        <v>
359</v>
      </c>
      <c r="M31" s="3" t="s">
        <v>
205</v>
      </c>
    </row>
    <row r="32" spans="1:13" s="3" customFormat="1" ht="18" customHeight="1">
      <c r="A32" s="1329" t="s">
        <v>
342</v>
      </c>
      <c r="B32" s="1330"/>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29" t="s">
        <v>
343</v>
      </c>
      <c r="B33" s="1330"/>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29" t="s">
        <v>
344</v>
      </c>
      <c r="B34" s="1330"/>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29" t="s">
        <v>
345</v>
      </c>
      <c r="B35" s="1330"/>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29" t="s">
        <v>
346</v>
      </c>
      <c r="B36" s="1330"/>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29" t="s">
        <v>
347</v>
      </c>
      <c r="B37" s="1330"/>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41" t="s">
        <v>
348</v>
      </c>
      <c r="B38" s="1342"/>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456</v>
      </c>
      <c r="B1" s="6"/>
      <c r="C1" s="6"/>
    </row>
    <row r="2" spans="1:7" ht="27.75" customHeight="1">
      <c r="A2" s="1334" t="s">
        <v>
29</v>
      </c>
      <c r="B2" s="1324"/>
      <c r="C2" s="654" t="s">
        <v>
364</v>
      </c>
      <c r="E2" s="1331" t="s">
        <v>
82</v>
      </c>
      <c r="F2" s="1332"/>
      <c r="G2" s="1332"/>
    </row>
    <row r="3" spans="1:7" ht="18" customHeight="1">
      <c r="A3" s="593" t="s">
        <v>
30</v>
      </c>
      <c r="B3" s="594"/>
      <c r="C3" s="655">
        <v>
2.4E-2</v>
      </c>
      <c r="E3" s="1338" t="s">
        <v>
330</v>
      </c>
      <c r="F3" s="1340"/>
      <c r="G3" s="1340"/>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349</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350</v>
      </c>
      <c r="B9" s="594"/>
      <c r="C9" s="655">
        <v>
0.01</v>
      </c>
    </row>
    <row r="10" spans="1:7" ht="18" customHeight="1">
      <c r="A10" s="595" t="s">
        <v>
351</v>
      </c>
      <c r="B10" s="594"/>
      <c r="C10" s="655">
        <v>
1.4999999999999999E-2</v>
      </c>
    </row>
    <row r="11" spans="1:7" ht="18" customHeight="1">
      <c r="A11" s="595" t="s">
        <v>
22</v>
      </c>
      <c r="B11" s="594"/>
      <c r="C11" s="655">
        <v>
1.4999999999999999E-2</v>
      </c>
    </row>
    <row r="12" spans="1:7" ht="18" customHeight="1">
      <c r="A12" s="595" t="s">
        <v>
352</v>
      </c>
      <c r="B12" s="594"/>
      <c r="C12" s="655">
        <v>
2.3E-2</v>
      </c>
    </row>
    <row r="13" spans="1:7" ht="18" customHeight="1">
      <c r="A13" s="595" t="s">
        <v>
353</v>
      </c>
      <c r="B13" s="594"/>
      <c r="C13" s="655">
        <v>
1.7000000000000001E-2</v>
      </c>
    </row>
    <row r="14" spans="1:7" ht="18" customHeight="1">
      <c r="A14" s="595" t="s">
        <v>
24</v>
      </c>
      <c r="B14" s="594"/>
      <c r="C14" s="655">
        <v>
1.7000000000000001E-2</v>
      </c>
    </row>
    <row r="15" spans="1:7" ht="18" customHeight="1">
      <c r="A15" s="595" t="s">
        <v>
354</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355</v>
      </c>
      <c r="B18" s="594"/>
      <c r="C18" s="655">
        <v>
1.6E-2</v>
      </c>
    </row>
    <row r="19" spans="1:3" ht="18" customHeight="1">
      <c r="A19" s="595" t="s">
        <v>
26</v>
      </c>
      <c r="B19" s="594"/>
      <c r="C19" s="655">
        <v>
8.0000000000000002E-3</v>
      </c>
    </row>
    <row r="20" spans="1:3" ht="18" customHeight="1">
      <c r="A20" s="595" t="s">
        <v>
356</v>
      </c>
      <c r="B20" s="594"/>
      <c r="C20" s="655">
        <v>
8.0000000000000002E-3</v>
      </c>
    </row>
    <row r="21" spans="1:3" ht="18" customHeight="1">
      <c r="A21" s="595" t="s">
        <v>
27</v>
      </c>
      <c r="B21" s="594"/>
      <c r="C21" s="655">
        <v>
5.0000000000000001E-3</v>
      </c>
    </row>
    <row r="22" spans="1:3" ht="18" customHeight="1">
      <c r="A22" s="595" t="s">
        <v>
357</v>
      </c>
      <c r="B22" s="594"/>
      <c r="C22" s="655">
        <v>
5.0000000000000001E-3</v>
      </c>
    </row>
    <row r="23" spans="1:3" ht="18" customHeight="1">
      <c r="A23" s="595" t="s">
        <v>
32</v>
      </c>
      <c r="B23" s="594"/>
      <c r="C23" s="655">
        <v>
5.0000000000000001E-3</v>
      </c>
    </row>
    <row r="24" spans="1:3" ht="18" customHeight="1" thickBot="1">
      <c r="A24" s="596" t="s">
        <v>
358</v>
      </c>
      <c r="B24" s="597"/>
      <c r="C24" s="655">
        <v>
5.0000000000000001E-3</v>
      </c>
    </row>
    <row r="25" spans="1:3" ht="18" customHeight="1">
      <c r="A25" s="598" t="s">
        <v>
328</v>
      </c>
      <c r="B25" s="599"/>
      <c r="C25" s="656">
        <v>
2.4E-2</v>
      </c>
    </row>
    <row r="26" spans="1:3" ht="18" customHeight="1" thickBot="1">
      <c r="A26" s="596" t="s">
        <v>
329</v>
      </c>
      <c r="B26" s="597"/>
      <c r="C26" s="657">
        <v>
1.0999999999999999E-2</v>
      </c>
    </row>
    <row r="27" spans="1:3" ht="18" customHeight="1">
      <c r="A27" s="595" t="s">
        <v>
339</v>
      </c>
      <c r="B27" s="594"/>
      <c r="C27" s="655">
        <v>
1.0999999999999999E-2</v>
      </c>
    </row>
    <row r="28" spans="1:3" ht="18" customHeight="1">
      <c r="A28" s="595" t="s">
        <v>
340</v>
      </c>
      <c r="B28" s="594"/>
      <c r="C28" s="655">
        <v>
0.01</v>
      </c>
    </row>
    <row r="29" spans="1:3" ht="18" customHeight="1">
      <c r="A29" s="595" t="s">
        <v>
341</v>
      </c>
      <c r="B29" s="594"/>
      <c r="C29" s="655">
        <v>
1.4999999999999999E-2</v>
      </c>
    </row>
    <row r="30" spans="1:3" ht="18" customHeight="1">
      <c r="A30" s="595" t="s">
        <v>
342</v>
      </c>
      <c r="B30" s="594"/>
      <c r="C30" s="655">
        <v>
2.3E-2</v>
      </c>
    </row>
    <row r="31" spans="1:3" ht="18" customHeight="1">
      <c r="A31" s="595" t="s">
        <v>
343</v>
      </c>
      <c r="B31" s="594"/>
      <c r="C31" s="655">
        <v>
1.7000000000000001E-2</v>
      </c>
    </row>
    <row r="32" spans="1:3" ht="18" customHeight="1">
      <c r="A32" s="595" t="s">
        <v>
344</v>
      </c>
      <c r="B32" s="594"/>
      <c r="C32" s="655">
        <v>
2.3E-2</v>
      </c>
    </row>
    <row r="33" spans="1:3" ht="18" customHeight="1">
      <c r="A33" s="595" t="s">
        <v>
345</v>
      </c>
      <c r="B33" s="594"/>
      <c r="C33" s="655">
        <v>
1.6E-2</v>
      </c>
    </row>
    <row r="34" spans="1:3" ht="18" customHeight="1">
      <c r="A34" s="595" t="s">
        <v>
346</v>
      </c>
      <c r="B34" s="594"/>
      <c r="C34" s="655">
        <v>
8.0000000000000002E-3</v>
      </c>
    </row>
    <row r="35" spans="1:3" ht="18" customHeight="1">
      <c r="A35" s="595" t="s">
        <v>
347</v>
      </c>
      <c r="B35" s="594"/>
      <c r="C35" s="655">
        <v>
5.0000000000000001E-3</v>
      </c>
    </row>
    <row r="36" spans="1:3" ht="18" customHeight="1" thickBot="1">
      <c r="A36" s="596" t="s">
        <v>
348</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2022-07-12T04:26:37Z</dcterms:modified>
</cp:coreProperties>
</file>